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Uitslagen/Speelronde 13/"/>
    </mc:Choice>
  </mc:AlternateContent>
  <xr:revisionPtr revIDLastSave="0" documentId="8_{2992FEA7-D34A-42D0-B152-6673946855AF}" xr6:coauthVersionLast="47" xr6:coauthVersionMax="47" xr10:uidLastSave="{00000000-0000-0000-0000-000000000000}"/>
  <bookViews>
    <workbookView xWindow="-120" yWindow="-16320" windowWidth="29040" windowHeight="1572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M8" i="58"/>
  <c r="I9" i="58"/>
  <c r="I8" i="58"/>
  <c r="A37" i="59" s="1"/>
  <c r="D4" i="58"/>
  <c r="AJ1" i="58" s="1"/>
  <c r="D8" i="58"/>
  <c r="F35" i="59" s="1"/>
  <c r="D7" i="58"/>
  <c r="D5" i="58"/>
  <c r="J7" i="55" a="1"/>
  <c r="J7" i="55" s="1"/>
  <c r="G11" i="55"/>
  <c r="J5" i="55" a="1"/>
  <c r="J5" i="55" s="1"/>
  <c r="A8" i="56" s="1"/>
  <c r="D7" i="55"/>
  <c r="G1" i="55"/>
  <c r="F4" i="59"/>
  <c r="F4" i="50"/>
  <c r="A11" i="55"/>
  <c r="N1" i="42"/>
  <c r="N1" i="58"/>
  <c r="B43" i="56"/>
  <c r="E43" i="56" s="1"/>
  <c r="B36" i="56"/>
  <c r="E36" i="56"/>
  <c r="B28" i="56"/>
  <c r="E28" i="56"/>
  <c r="B22" i="56"/>
  <c r="E22" i="56"/>
  <c r="B15" i="56"/>
  <c r="E15" i="56"/>
  <c r="B8" i="56"/>
  <c r="E8" i="56" s="1"/>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A39" i="59" s="1"/>
  <c r="B39" i="59" s="1"/>
  <c r="G5" i="60"/>
  <c r="A31" i="59" s="1"/>
  <c r="B31" i="59" s="1"/>
  <c r="F5" i="60"/>
  <c r="D5" i="60"/>
  <c r="C5" i="60"/>
  <c r="B5" i="60"/>
  <c r="K4" i="60"/>
  <c r="J4" i="60"/>
  <c r="I4" i="60"/>
  <c r="G4" i="60"/>
  <c r="F4" i="60"/>
  <c r="D4" i="60"/>
  <c r="C4" i="60"/>
  <c r="B4" i="60"/>
  <c r="B13" i="60"/>
  <c r="D35"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D40" i="59" s="1"/>
  <c r="E40" i="59" s="1"/>
  <c r="F40" i="59" s="1"/>
  <c r="C40" i="59" s="1"/>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Z15" i="58" s="1"/>
  <c r="Y18" i="58"/>
  <c r="X18" i="58"/>
  <c r="W18" i="58"/>
  <c r="V18" i="58"/>
  <c r="U18" i="58"/>
  <c r="T18" i="58"/>
  <c r="F18" i="58"/>
  <c r="E18" i="58"/>
  <c r="D18" i="58"/>
  <c r="C18" i="58"/>
  <c r="AA17" i="58"/>
  <c r="Z17" i="58"/>
  <c r="Y17" i="58"/>
  <c r="X17" i="58"/>
  <c r="W17" i="58"/>
  <c r="V17" i="58"/>
  <c r="U17" i="58"/>
  <c r="T17" i="58"/>
  <c r="F17" i="58"/>
  <c r="E17" i="58"/>
  <c r="D17" i="58"/>
  <c r="C17" i="58"/>
  <c r="AA16" i="58"/>
  <c r="AA15" i="58" s="1"/>
  <c r="A45" i="59" s="1"/>
  <c r="B45" i="59" s="1"/>
  <c r="Z16" i="58"/>
  <c r="Y16" i="58"/>
  <c r="X16" i="58"/>
  <c r="X15" i="58" s="1"/>
  <c r="W16" i="58"/>
  <c r="W15" i="58" s="1"/>
  <c r="A26" i="59" s="1"/>
  <c r="B26" i="59" s="1"/>
  <c r="V16" i="58"/>
  <c r="V15" i="58" s="1"/>
  <c r="U16" i="58"/>
  <c r="U15" i="58" s="1"/>
  <c r="A14" i="59" s="1"/>
  <c r="B14" i="59" s="1"/>
  <c r="G23" i="55" s="1"/>
  <c r="T16" i="58"/>
  <c r="T15" i="58" s="1"/>
  <c r="F16" i="58"/>
  <c r="E16" i="58"/>
  <c r="D16" i="58"/>
  <c r="C16" i="58"/>
  <c r="Y15" i="58"/>
  <c r="A40" i="59" s="1"/>
  <c r="B40" i="59" s="1"/>
  <c r="G53" i="55" s="1"/>
  <c r="H53" i="55" s="1"/>
  <c r="E38" i="56" s="1"/>
  <c r="N14" i="55"/>
  <c r="N28" i="55"/>
  <c r="M28" i="55"/>
  <c r="J65" i="55"/>
  <c r="C43" i="56"/>
  <c r="I65" i="55"/>
  <c r="D65" i="55"/>
  <c r="C22" i="56" s="1"/>
  <c r="C65" i="55"/>
  <c r="J64" i="55"/>
  <c r="I64" i="55"/>
  <c r="D64" i="55"/>
  <c r="C64" i="55"/>
  <c r="J47" i="55"/>
  <c r="C36" i="56"/>
  <c r="I47" i="55"/>
  <c r="D47" i="55"/>
  <c r="C15" i="56" s="1"/>
  <c r="C47" i="55"/>
  <c r="J46" i="55"/>
  <c r="I46" i="55"/>
  <c r="D46" i="55"/>
  <c r="J31" i="55"/>
  <c r="C28" i="56"/>
  <c r="I31" i="55"/>
  <c r="J30" i="55"/>
  <c r="I30" i="55"/>
  <c r="C31" i="55"/>
  <c r="D31" i="55"/>
  <c r="C8" i="56" s="1"/>
  <c r="D30" i="55"/>
  <c r="C30" i="55"/>
  <c r="C16" i="42"/>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P60" i="55"/>
  <c r="T16" i="42"/>
  <c r="T17" i="42"/>
  <c r="T18" i="42"/>
  <c r="B4" i="51"/>
  <c r="B5" i="51"/>
  <c r="B6" i="51"/>
  <c r="P18" i="55"/>
  <c r="P22" i="55"/>
  <c r="P24" i="55"/>
  <c r="P26" i="55"/>
  <c r="P28" i="55" s="1"/>
  <c r="P36" i="55"/>
  <c r="P39" i="55" s="1"/>
  <c r="P41" i="55"/>
  <c r="P52" i="55"/>
  <c r="P54" i="55"/>
  <c r="P56" i="55"/>
  <c r="P58" i="55"/>
  <c r="Q18" i="55"/>
  <c r="Q22" i="55"/>
  <c r="Q24" i="55" s="1"/>
  <c r="Q26" i="55"/>
  <c r="Q28" i="55"/>
  <c r="Q36" i="55"/>
  <c r="Q39" i="55" s="1"/>
  <c r="Q41" i="55"/>
  <c r="Q44" i="55"/>
  <c r="Q52" i="55"/>
  <c r="Q54" i="55"/>
  <c r="Q56" i="55"/>
  <c r="Q58" i="55"/>
  <c r="Q60" i="55"/>
  <c r="Q62" i="55" s="1"/>
  <c r="M62" i="55"/>
  <c r="M20" i="55"/>
  <c r="M24" i="55"/>
  <c r="M13" i="55" s="1"/>
  <c r="M39" i="55"/>
  <c r="M44" i="55"/>
  <c r="M54" i="55"/>
  <c r="M58" i="55"/>
  <c r="N62" i="55"/>
  <c r="N20" i="55"/>
  <c r="N13" i="55" s="1"/>
  <c r="I5" i="42" s="1"/>
  <c r="N24" i="55"/>
  <c r="N39" i="55"/>
  <c r="N44" i="55"/>
  <c r="N54" i="55"/>
  <c r="N58" i="55"/>
  <c r="O39" i="55"/>
  <c r="O44" i="55"/>
  <c r="O58" i="55"/>
  <c r="N59" i="55"/>
  <c r="Q59" i="55"/>
  <c r="F35" i="50"/>
  <c r="D35" i="50"/>
  <c r="F21" i="50"/>
  <c r="D21" i="50"/>
  <c r="F6" i="50"/>
  <c r="D6" i="50"/>
  <c r="AL1" i="42"/>
  <c r="AJ1" i="42"/>
  <c r="AJ2" i="42" s="1"/>
  <c r="D5" i="50" s="1"/>
  <c r="Z17" i="42"/>
  <c r="AA17" i="42"/>
  <c r="Z18" i="42"/>
  <c r="AA18" i="42"/>
  <c r="Z19" i="42"/>
  <c r="AA19" i="42"/>
  <c r="Z20" i="42"/>
  <c r="AA20" i="42"/>
  <c r="Z21" i="42"/>
  <c r="AA21" i="42"/>
  <c r="Z22" i="42"/>
  <c r="AA22" i="42"/>
  <c r="Z23" i="42"/>
  <c r="AA23" i="42"/>
  <c r="Z24" i="42"/>
  <c r="AA24" i="42"/>
  <c r="AA16" i="42"/>
  <c r="Z16" i="42"/>
  <c r="Z15" i="42" s="1"/>
  <c r="A42" i="50" s="1"/>
  <c r="B42" i="50" s="1"/>
  <c r="X16" i="42"/>
  <c r="W16" i="42"/>
  <c r="V16" i="42"/>
  <c r="U16" i="42"/>
  <c r="U15" i="42"/>
  <c r="Y17" i="42"/>
  <c r="Y18" i="42"/>
  <c r="Y19" i="42"/>
  <c r="Y20" i="42"/>
  <c r="Y21" i="42"/>
  <c r="Y15" i="42" s="1"/>
  <c r="A39" i="50" s="1"/>
  <c r="B39" i="50" s="1"/>
  <c r="D39" i="50" s="1"/>
  <c r="E39" i="50" s="1"/>
  <c r="F39" i="50" s="1"/>
  <c r="C39" i="50" s="1"/>
  <c r="Y22" i="42"/>
  <c r="Y23" i="42"/>
  <c r="Y24" i="42"/>
  <c r="Y16" i="42"/>
  <c r="U17" i="42"/>
  <c r="V17" i="42"/>
  <c r="V15" i="42" s="1"/>
  <c r="A16" i="50" s="1"/>
  <c r="W17" i="42"/>
  <c r="X17" i="42"/>
  <c r="U18" i="42"/>
  <c r="V18" i="42"/>
  <c r="W18" i="42"/>
  <c r="W15" i="42" s="1"/>
  <c r="A27" i="50" s="1"/>
  <c r="B27" i="50" s="1"/>
  <c r="A38" i="55" s="1"/>
  <c r="X18" i="42"/>
  <c r="T19" i="42"/>
  <c r="T15" i="42" s="1"/>
  <c r="A10" i="50" s="1"/>
  <c r="B10" i="50" s="1"/>
  <c r="D10" i="50" s="1"/>
  <c r="E10" i="50" s="1"/>
  <c r="F10" i="50" s="1"/>
  <c r="C10" i="50" s="1"/>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P20" i="55"/>
  <c r="A23" i="56"/>
  <c r="A39" i="56"/>
  <c r="A12" i="56"/>
  <c r="P44" i="55"/>
  <c r="A2" i="56"/>
  <c r="A18" i="56"/>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X15" i="42"/>
  <c r="I5" i="50"/>
  <c r="K7" i="55"/>
  <c r="A43" i="50"/>
  <c r="B43" i="50" s="1"/>
  <c r="A40" i="50"/>
  <c r="B40" i="50"/>
  <c r="A53" i="55" s="1"/>
  <c r="A25" i="50"/>
  <c r="B25" i="50"/>
  <c r="D27" i="50"/>
  <c r="E27" i="50" s="1"/>
  <c r="F27" i="50" s="1"/>
  <c r="C27" i="50" s="1"/>
  <c r="A27" i="59"/>
  <c r="B27" i="59"/>
  <c r="D27" i="59" s="1"/>
  <c r="E27" i="59" s="1"/>
  <c r="F27" i="59" s="1"/>
  <c r="J23" i="55"/>
  <c r="C26" i="56"/>
  <c r="K53" i="55"/>
  <c r="J53" i="55"/>
  <c r="C38" i="56" s="1"/>
  <c r="I23" i="55"/>
  <c r="I53" i="55"/>
  <c r="B38" i="56"/>
  <c r="B16" i="50"/>
  <c r="A17" i="50"/>
  <c r="B17" i="50" s="1"/>
  <c r="A27" i="55" s="1"/>
  <c r="A18" i="55"/>
  <c r="I5" i="58"/>
  <c r="A52" i="55"/>
  <c r="G37" i="55"/>
  <c r="D53" i="55"/>
  <c r="C17" i="56" s="1"/>
  <c r="A56" i="55" l="1"/>
  <c r="D42" i="50"/>
  <c r="E42" i="50" s="1"/>
  <c r="F42" i="50" s="1"/>
  <c r="C42" i="50" s="1"/>
  <c r="A29" i="50"/>
  <c r="B29" i="50" s="1"/>
  <c r="A30" i="50"/>
  <c r="B30" i="50" s="1"/>
  <c r="A31" i="50"/>
  <c r="B31" i="50" s="1"/>
  <c r="A46" i="59"/>
  <c r="B46" i="59" s="1"/>
  <c r="A14" i="50"/>
  <c r="B14" i="50" s="1"/>
  <c r="A13" i="50"/>
  <c r="B13" i="50" s="1"/>
  <c r="K37" i="55"/>
  <c r="J37" i="55"/>
  <c r="C31" i="56" s="1"/>
  <c r="B31" i="56"/>
  <c r="I37" i="55"/>
  <c r="E52" i="55"/>
  <c r="B52" i="55"/>
  <c r="E16" i="56" s="1"/>
  <c r="B16" i="56"/>
  <c r="C52" i="55"/>
  <c r="C18" i="55"/>
  <c r="D18" i="55"/>
  <c r="C2" i="56" s="1"/>
  <c r="B2" i="56"/>
  <c r="B18" i="55"/>
  <c r="D52" i="55"/>
  <c r="C16" i="56" s="1"/>
  <c r="C27" i="55"/>
  <c r="D27" i="55"/>
  <c r="C7" i="56" s="1"/>
  <c r="B7" i="56"/>
  <c r="B27" i="55"/>
  <c r="E7" i="56" s="1"/>
  <c r="C27" i="59"/>
  <c r="B53" i="55"/>
  <c r="E17" i="56" s="1"/>
  <c r="E53" i="55"/>
  <c r="C53" i="55"/>
  <c r="B17" i="56"/>
  <c r="D17" i="50"/>
  <c r="E17" i="50" s="1"/>
  <c r="F17" i="50" s="1"/>
  <c r="C17" i="50" s="1"/>
  <c r="D16" i="50"/>
  <c r="E16" i="50" s="1"/>
  <c r="F16" i="50" s="1"/>
  <c r="C16" i="50" s="1"/>
  <c r="A26" i="55"/>
  <c r="A42" i="59"/>
  <c r="B42" i="59" s="1"/>
  <c r="B11" i="56"/>
  <c r="C38" i="55"/>
  <c r="E38" i="55"/>
  <c r="D38" i="55"/>
  <c r="C11" i="56" s="1"/>
  <c r="D45" i="59"/>
  <c r="E45" i="59" s="1"/>
  <c r="F45" i="59" s="1"/>
  <c r="C45" i="59" s="1"/>
  <c r="G60" i="55"/>
  <c r="A43" i="59"/>
  <c r="B43" i="59" s="1"/>
  <c r="A19" i="56"/>
  <c r="A32" i="56"/>
  <c r="A13" i="56"/>
  <c r="A26" i="56"/>
  <c r="A14" i="56"/>
  <c r="A27" i="56"/>
  <c r="A7" i="56"/>
  <c r="A25" i="56"/>
  <c r="A17" i="56"/>
  <c r="A9" i="56"/>
  <c r="A20" i="56"/>
  <c r="A41" i="56"/>
  <c r="A10" i="56"/>
  <c r="A31" i="56"/>
  <c r="A29" i="56"/>
  <c r="A22" i="56"/>
  <c r="A11" i="56"/>
  <c r="A4" i="56"/>
  <c r="A34" i="56"/>
  <c r="A36" i="56"/>
  <c r="A38" i="56"/>
  <c r="A30" i="56"/>
  <c r="A42" i="56"/>
  <c r="A28" i="56"/>
  <c r="A33" i="56"/>
  <c r="A21" i="56"/>
  <c r="A3" i="56"/>
  <c r="A16" i="56"/>
  <c r="A40" i="56"/>
  <c r="A5" i="56"/>
  <c r="A35" i="56"/>
  <c r="A6" i="56"/>
  <c r="A37" i="56"/>
  <c r="A24" i="56"/>
  <c r="A57" i="55"/>
  <c r="D43" i="50"/>
  <c r="E43" i="50" s="1"/>
  <c r="F43" i="50" s="1"/>
  <c r="C43" i="50" s="1"/>
  <c r="I4" i="58"/>
  <c r="I4" i="42"/>
  <c r="M14" i="55"/>
  <c r="E18" i="55"/>
  <c r="B38" i="55"/>
  <c r="E11" i="56" s="1"/>
  <c r="C4" i="55"/>
  <c r="A36" i="55"/>
  <c r="D25" i="50"/>
  <c r="E25" i="50" s="1"/>
  <c r="F25" i="50" s="1"/>
  <c r="C25" i="50" s="1"/>
  <c r="A15" i="56"/>
  <c r="Q20" i="55"/>
  <c r="Q13" i="55"/>
  <c r="A43" i="56"/>
  <c r="D40" i="50"/>
  <c r="E40" i="50" s="1"/>
  <c r="F40" i="50" s="1"/>
  <c r="C40" i="50" s="1"/>
  <c r="D34" i="50"/>
  <c r="A16" i="59"/>
  <c r="B16" i="59" s="1"/>
  <c r="E27" i="55"/>
  <c r="H37" i="55"/>
  <c r="E31" i="56" s="1"/>
  <c r="G38" i="55"/>
  <c r="A11" i="50"/>
  <c r="B11" i="50" s="1"/>
  <c r="D20" i="50"/>
  <c r="G43" i="55"/>
  <c r="D31" i="59"/>
  <c r="E31" i="59" s="1"/>
  <c r="F31" i="59" s="1"/>
  <c r="C31" i="59" s="1"/>
  <c r="A25" i="59"/>
  <c r="B25" i="59" s="1"/>
  <c r="A11" i="59"/>
  <c r="B11" i="59" s="1"/>
  <c r="A10" i="59"/>
  <c r="B10" i="59" s="1"/>
  <c r="K23" i="55"/>
  <c r="B26" i="56"/>
  <c r="AL1" i="58"/>
  <c r="AJ2" i="58" s="1"/>
  <c r="H23" i="55"/>
  <c r="E26" i="56" s="1"/>
  <c r="D4" i="55"/>
  <c r="AA15" i="42"/>
  <c r="Q14" i="55"/>
  <c r="P62" i="55"/>
  <c r="A17" i="59"/>
  <c r="B17" i="59" s="1"/>
  <c r="A26" i="50"/>
  <c r="B26" i="50" s="1"/>
  <c r="A13" i="59"/>
  <c r="B13" i="59" s="1"/>
  <c r="D26" i="59"/>
  <c r="E26" i="59" s="1"/>
  <c r="F26" i="59" s="1"/>
  <c r="C26" i="59" s="1"/>
  <c r="D14" i="59"/>
  <c r="E14" i="59" s="1"/>
  <c r="F14" i="59" s="1"/>
  <c r="C14" i="59" s="1"/>
  <c r="P13" i="55"/>
  <c r="A29" i="59"/>
  <c r="B29" i="59" s="1"/>
  <c r="A30" i="59"/>
  <c r="B30" i="59" s="1"/>
  <c r="G52" i="55"/>
  <c r="D39" i="59"/>
  <c r="E39" i="59" s="1"/>
  <c r="F39" i="59" s="1"/>
  <c r="C39" i="59" s="1"/>
  <c r="K5" i="55"/>
  <c r="F21" i="59"/>
  <c r="A23" i="59"/>
  <c r="H5" i="42"/>
  <c r="D34" i="59" l="1"/>
  <c r="D20" i="59"/>
  <c r="D5" i="59"/>
  <c r="D29" i="59"/>
  <c r="E29" i="59" s="1"/>
  <c r="F29" i="59" s="1"/>
  <c r="C29" i="59" s="1"/>
  <c r="G41" i="55"/>
  <c r="G56" i="55"/>
  <c r="D42" i="59"/>
  <c r="E42" i="59" s="1"/>
  <c r="F42" i="59" s="1"/>
  <c r="C42" i="59" s="1"/>
  <c r="O14" i="55"/>
  <c r="A4" i="55"/>
  <c r="H4" i="42"/>
  <c r="P14" i="55"/>
  <c r="C26" i="55"/>
  <c r="E26" i="55"/>
  <c r="D26" i="55"/>
  <c r="C6" i="56" s="1"/>
  <c r="B26" i="55"/>
  <c r="E6" i="56" s="1"/>
  <c r="B6" i="56"/>
  <c r="D16" i="59"/>
  <c r="E16" i="59" s="1"/>
  <c r="F16" i="59" s="1"/>
  <c r="C16" i="59" s="1"/>
  <c r="G26" i="55"/>
  <c r="E2" i="56"/>
  <c r="G22" i="55"/>
  <c r="D13" i="59"/>
  <c r="E13" i="59" s="1"/>
  <c r="F13" i="59" s="1"/>
  <c r="C13" i="59" s="1"/>
  <c r="G18" i="55"/>
  <c r="D10" i="59"/>
  <c r="E10" i="59" s="1"/>
  <c r="F10" i="59" s="1"/>
  <c r="C10" i="59" s="1"/>
  <c r="H4" i="58"/>
  <c r="A22" i="55"/>
  <c r="D13" i="50"/>
  <c r="E13" i="50" s="1"/>
  <c r="F13" i="50" s="1"/>
  <c r="C13" i="50" s="1"/>
  <c r="A37" i="55"/>
  <c r="D26" i="50"/>
  <c r="E26" i="50" s="1"/>
  <c r="F26" i="50" s="1"/>
  <c r="C26" i="50" s="1"/>
  <c r="D11" i="59"/>
  <c r="E11" i="59" s="1"/>
  <c r="F11" i="59" s="1"/>
  <c r="C11" i="59" s="1"/>
  <c r="G19" i="55"/>
  <c r="G57" i="55"/>
  <c r="D43" i="59"/>
  <c r="E43" i="59" s="1"/>
  <c r="F43" i="59" s="1"/>
  <c r="C43" i="59" s="1"/>
  <c r="A23" i="55"/>
  <c r="D14" i="50"/>
  <c r="E14" i="50" s="1"/>
  <c r="F14" i="50" s="1"/>
  <c r="C14" i="50" s="1"/>
  <c r="G27" i="55"/>
  <c r="D17" i="59"/>
  <c r="E17" i="59" s="1"/>
  <c r="F17" i="59" s="1"/>
  <c r="C17" i="59" s="1"/>
  <c r="D25" i="59"/>
  <c r="E25" i="59" s="1"/>
  <c r="F25" i="59" s="1"/>
  <c r="C25" i="59" s="1"/>
  <c r="G36" i="55"/>
  <c r="H5" i="58"/>
  <c r="B4" i="55"/>
  <c r="E57" i="55"/>
  <c r="D57" i="55"/>
  <c r="C19" i="56" s="1"/>
  <c r="B19" i="56"/>
  <c r="C57" i="55"/>
  <c r="B57" i="55"/>
  <c r="E19" i="56" s="1"/>
  <c r="I60" i="55"/>
  <c r="K60" i="55"/>
  <c r="B41" i="56"/>
  <c r="H60" i="55"/>
  <c r="E41" i="56" s="1"/>
  <c r="J60" i="55"/>
  <c r="C41" i="56" s="1"/>
  <c r="D46" i="59"/>
  <c r="E46" i="59" s="1"/>
  <c r="F46" i="59" s="1"/>
  <c r="C46" i="59" s="1"/>
  <c r="G61" i="55"/>
  <c r="A43" i="55"/>
  <c r="D31" i="50"/>
  <c r="E31" i="50" s="1"/>
  <c r="F31" i="50" s="1"/>
  <c r="C31" i="50" s="1"/>
  <c r="I43" i="55"/>
  <c r="B35" i="56"/>
  <c r="J43" i="55"/>
  <c r="C35" i="56" s="1"/>
  <c r="K43" i="55"/>
  <c r="H43" i="55"/>
  <c r="E35" i="56" s="1"/>
  <c r="D30" i="50"/>
  <c r="E30" i="50" s="1"/>
  <c r="F30" i="50" s="1"/>
  <c r="C30" i="50" s="1"/>
  <c r="A42" i="55"/>
  <c r="A46" i="50"/>
  <c r="B46" i="50" s="1"/>
  <c r="A45" i="50"/>
  <c r="B45" i="50" s="1"/>
  <c r="D29" i="50"/>
  <c r="E29" i="50" s="1"/>
  <c r="F29" i="50" s="1"/>
  <c r="C29" i="50" s="1"/>
  <c r="A41" i="55"/>
  <c r="H52" i="55"/>
  <c r="E37" i="56" s="1"/>
  <c r="I52" i="55"/>
  <c r="J52" i="55"/>
  <c r="C37" i="56" s="1"/>
  <c r="B37" i="56"/>
  <c r="K52" i="55"/>
  <c r="A19" i="55"/>
  <c r="D11" i="50"/>
  <c r="E11" i="50" s="1"/>
  <c r="F11" i="50" s="1"/>
  <c r="C11" i="50" s="1"/>
  <c r="B36" i="55"/>
  <c r="E9" i="56" s="1"/>
  <c r="D36" i="55"/>
  <c r="C9" i="56" s="1"/>
  <c r="C36" i="55"/>
  <c r="E36" i="55"/>
  <c r="B9" i="56"/>
  <c r="G42" i="55"/>
  <c r="D30" i="59"/>
  <c r="E30" i="59" s="1"/>
  <c r="F30" i="59" s="1"/>
  <c r="C30" i="59" s="1"/>
  <c r="B32" i="56"/>
  <c r="I38" i="55"/>
  <c r="J38" i="55"/>
  <c r="C32" i="56" s="1"/>
  <c r="K38" i="55"/>
  <c r="H38" i="55"/>
  <c r="E32" i="56" s="1"/>
  <c r="B56" i="55"/>
  <c r="E18" i="56" s="1"/>
  <c r="C56" i="55"/>
  <c r="D56" i="55"/>
  <c r="C18" i="56" s="1"/>
  <c r="B18" i="56"/>
  <c r="E56" i="55"/>
  <c r="I26" i="55" l="1"/>
  <c r="H26" i="55"/>
  <c r="E27" i="56" s="1"/>
  <c r="K26" i="55"/>
  <c r="J26" i="55"/>
  <c r="C27" i="56" s="1"/>
  <c r="B27" i="56"/>
  <c r="B39" i="56"/>
  <c r="H56" i="55"/>
  <c r="E39" i="56" s="1"/>
  <c r="J56" i="55"/>
  <c r="C39" i="56" s="1"/>
  <c r="I56" i="55"/>
  <c r="K56" i="55"/>
  <c r="J61" i="55"/>
  <c r="C42" i="56" s="1"/>
  <c r="B42" i="56"/>
  <c r="I61" i="55"/>
  <c r="K61" i="55"/>
  <c r="H61" i="55"/>
  <c r="E42" i="56" s="1"/>
  <c r="K41" i="55"/>
  <c r="H41" i="55"/>
  <c r="E33" i="56" s="1"/>
  <c r="I41" i="55"/>
  <c r="B33" i="56"/>
  <c r="J41" i="55"/>
  <c r="C33" i="56" s="1"/>
  <c r="B19" i="55"/>
  <c r="D19" i="55"/>
  <c r="C3" i="56" s="1"/>
  <c r="C19" i="55"/>
  <c r="E19" i="55"/>
  <c r="B3" i="56"/>
  <c r="I27" i="55"/>
  <c r="K27" i="55"/>
  <c r="B29" i="56"/>
  <c r="J27" i="55"/>
  <c r="C29" i="56" s="1"/>
  <c r="H27" i="55"/>
  <c r="E29" i="56" s="1"/>
  <c r="K18" i="55"/>
  <c r="I18" i="55"/>
  <c r="H18" i="55"/>
  <c r="J18" i="55"/>
  <c r="C23" i="56" s="1"/>
  <c r="B23" i="56"/>
  <c r="D23" i="55"/>
  <c r="C5" i="56" s="1"/>
  <c r="C23" i="55"/>
  <c r="E23" i="55"/>
  <c r="B23" i="55"/>
  <c r="E5" i="56" s="1"/>
  <c r="B5" i="56"/>
  <c r="K22" i="55"/>
  <c r="J22" i="55"/>
  <c r="C25" i="56" s="1"/>
  <c r="I22" i="55"/>
  <c r="H22" i="55"/>
  <c r="E25" i="56" s="1"/>
  <c r="B25" i="56"/>
  <c r="H57" i="55"/>
  <c r="E40" i="56" s="1"/>
  <c r="I57" i="55"/>
  <c r="J57" i="55"/>
  <c r="C40" i="56" s="1"/>
  <c r="B40" i="56"/>
  <c r="K57" i="55"/>
  <c r="B34" i="56"/>
  <c r="H42" i="55"/>
  <c r="E34" i="56" s="1"/>
  <c r="J42" i="55"/>
  <c r="C34" i="56" s="1"/>
  <c r="I42" i="55"/>
  <c r="K42" i="55"/>
  <c r="H19" i="55"/>
  <c r="E24" i="56" s="1"/>
  <c r="I19" i="55"/>
  <c r="J19" i="55"/>
  <c r="C24" i="56" s="1"/>
  <c r="B24" i="56"/>
  <c r="K19" i="55"/>
  <c r="B12" i="56"/>
  <c r="B41" i="55"/>
  <c r="E12" i="56" s="1"/>
  <c r="C41" i="55"/>
  <c r="D41" i="55"/>
  <c r="C12" i="56" s="1"/>
  <c r="E41" i="55"/>
  <c r="E43" i="55"/>
  <c r="B43" i="55"/>
  <c r="E14" i="56" s="1"/>
  <c r="B14" i="56"/>
  <c r="C43" i="55"/>
  <c r="D43" i="55"/>
  <c r="C14" i="56" s="1"/>
  <c r="D45" i="50"/>
  <c r="E45" i="50" s="1"/>
  <c r="F45" i="50" s="1"/>
  <c r="C45" i="50" s="1"/>
  <c r="A60" i="55"/>
  <c r="D37" i="55"/>
  <c r="C10" i="56" s="1"/>
  <c r="E37" i="55"/>
  <c r="B37" i="55"/>
  <c r="E10" i="56" s="1"/>
  <c r="C37" i="55"/>
  <c r="B10" i="56"/>
  <c r="D46" i="50"/>
  <c r="E46" i="50" s="1"/>
  <c r="F46" i="50" s="1"/>
  <c r="C46" i="50" s="1"/>
  <c r="A61" i="55"/>
  <c r="B30" i="56"/>
  <c r="I36" i="55"/>
  <c r="J36" i="55"/>
  <c r="C30" i="56" s="1"/>
  <c r="K36" i="55"/>
  <c r="H36" i="55"/>
  <c r="E30" i="56" s="1"/>
  <c r="E42" i="55"/>
  <c r="D42" i="55"/>
  <c r="C13" i="56" s="1"/>
  <c r="B13" i="56"/>
  <c r="C42" i="55"/>
  <c r="B42" i="55"/>
  <c r="E13" i="56" s="1"/>
  <c r="B22" i="55"/>
  <c r="E4" i="56" s="1"/>
  <c r="B4" i="56"/>
  <c r="C22" i="55"/>
  <c r="E22" i="55"/>
  <c r="D22" i="55"/>
  <c r="C4" i="56" s="1"/>
  <c r="E23" i="56" l="1"/>
  <c r="G9" i="55"/>
  <c r="H12" i="55" s="1"/>
  <c r="E3" i="56"/>
  <c r="B21" i="56"/>
  <c r="B61" i="55"/>
  <c r="E21" i="56" s="1"/>
  <c r="C61" i="55"/>
  <c r="E61" i="55"/>
  <c r="D61" i="55"/>
  <c r="C21" i="56" s="1"/>
  <c r="C60" i="55"/>
  <c r="E60" i="55"/>
  <c r="B20" i="56"/>
  <c r="D60" i="55"/>
  <c r="C20" i="56" s="1"/>
  <c r="B60" i="55"/>
  <c r="E20" i="56" s="1"/>
  <c r="D9" i="55" l="1"/>
  <c r="B12" i="55" s="1"/>
</calcChain>
</file>

<file path=xl/comments1.xml><?xml version="1.0" encoding="utf-8"?>
<comments xmlns="http://schemas.openxmlformats.org/spreadsheetml/2006/main">
  <authors>
    <author>HPTB</author>
  </authors>
  <commentList>
    <comment ref="D9"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shape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<sst xmlns="http://schemas.openxmlformats.org/spreadsheetml/2006/main" count="40725" uniqueCount="11266">
  <si>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</si>
  <si>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</si>
  <si>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</si>
  <si>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</si>
  <si>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</si>
  <si>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</si>
  <si>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</si>
  <si>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</si>
  <si>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</si>
  <si>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</si>
  <si>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</si>
  <si>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</si>
  <si>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</si>
  <si>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</si>
  <si>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</si>
  <si>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</si>
  <si>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</si>
  <si>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</si>
  <si>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</si>
  <si>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</si>
  <si>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</si>
  <si>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</si>
  <si>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</si>
  <si>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</si>
  <si>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</si>
  <si>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</si>
  <si>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</si>
  <si>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</si>
  <si>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</si>
  <si>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</si>
  <si>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</si>
  <si>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</si>
  <si>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</si>
  <si>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</si>
  <si>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</si>
  <si>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</si>
  <si>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</si>
  <si>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</si>
  <si>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</si>
  <si>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</si>
  <si>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</si>
  <si>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</si>
  <si>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</si>
  <si>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</si>
  <si>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</si>
  <si>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</si>
  <si>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</si>
  <si>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</si>
  <si>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</si>
  <si>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</si>
  <si>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</si>
  <si>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</si>
  <si>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</si>
  <si>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</si>
  <si>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</si>
  <si>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</si>
  <si>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</si>
  <si>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</si>
  <si>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</si>
  <si>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</si>
  <si>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</si>
  <si>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</si>
  <si>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</si>
  <si>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</si>
  <si>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</si>
  <si>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</si>
  <si>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</si>
  <si>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</si>
  <si>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</si>
  <si>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</si>
  <si>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</si>
  <si>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</si>
  <si>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</si>
  <si>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</si>
  <si>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</si>
  <si>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</si>
  <si>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</si>
  <si>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</si>
  <si>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</si>
  <si>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</si>
  <si>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</si>
  <si>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</si>
  <si>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</si>
  <si>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</si>
  <si>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</si>
  <si>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</si>
  <si>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</si>
  <si>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</si>
  <si>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</si>
  <si>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</si>
  <si>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</si>
  <si>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</si>
  <si>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</si>
  <si>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</si>
  <si>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</si>
  <si>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</si>
  <si>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</si>
  <si>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</si>
  <si>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</si>
  <si>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</si>
  <si>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</si>
  <si>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</si>
  <si>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</si>
  <si>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</si>
  <si>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</si>
  <si>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</si>
  <si>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</si>
  <si>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</si>
  <si>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</si>
  <si>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</si>
  <si>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</si>
  <si>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</si>
  <si>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</si>
  <si>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</si>
  <si>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</si>
  <si>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</si>
  <si>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</si>
  <si>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</si>
  <si>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</si>
  <si>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</si>
  <si>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</si>
  <si>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</si>
  <si>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</si>
  <si>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</si>
  <si>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</si>
  <si>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</si>
  <si>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</si>
  <si>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</si>
  <si>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</si>
  <si>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</si>
  <si>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</si>
  <si>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</si>
  <si>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</si>
  <si>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</si>
  <si>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</si>
  <si>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</si>
  <si>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</si>
  <si>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</si>
  <si>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</si>
  <si>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</si>
  <si>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</si>
  <si>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</si>
  <si>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</si>
  <si>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</si>
  <si>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</si>
  <si>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</si>
  <si>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</si>
  <si>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</si>
  <si>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</si>
  <si>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</si>
  <si>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</si>
  <si>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</si>
  <si>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</si>
  <si>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</si>
  <si>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</si>
  <si>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</si>
  <si>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</si>
  <si>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</si>
  <si>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</si>
  <si>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</si>
  <si>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</si>
  <si>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</si>
  <si>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</si>
  <si>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</si>
  <si>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</si>
  <si>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</si>
  <si>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</si>
  <si>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</si>
  <si>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</si>
  <si>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</si>
  <si>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</si>
  <si>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</si>
  <si>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</si>
  <si>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</si>
  <si>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</si>
  <si>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</si>
  <si>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</si>
  <si>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</si>
  <si>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</si>
  <si>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</si>
  <si>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</si>
  <si>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</si>
  <si>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</si>
  <si>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</si>
  <si>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</si>
  <si>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</si>
  <si>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</si>
  <si>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</si>
  <si>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</si>
  <si>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</si>
  <si>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</si>
  <si>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</si>
  <si>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</si>
  <si>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</si>
  <si>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</si>
  <si>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</si>
  <si>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</si>
  <si>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</si>
  <si>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</si>
  <si>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</si>
  <si>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</si>
  <si>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</si>
  <si>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</si>
  <si>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</si>
  <si>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</si>
  <si>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</si>
  <si>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</si>
  <si>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</si>
  <si>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</si>
  <si>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</si>
  <si>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</si>
  <si>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</si>
  <si>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</si>
  <si>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</si>
  <si>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</si>
  <si>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</si>
  <si>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</si>
  <si>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</si>
  <si>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</si>
  <si>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</si>
  <si>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</si>
  <si>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</si>
  <si>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</si>
  <si>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</si>
  <si>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</si>
  <si>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</si>
  <si>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</si>
  <si>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</si>
  <si>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</si>
  <si>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</si>
  <si>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</si>
  <si>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</si>
  <si>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</si>
  <si>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</si>
  <si>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</si>
  <si>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</si>
  <si>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</si>
  <si>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</si>
  <si>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</si>
  <si>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</si>
  <si>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</si>
  <si>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</si>
  <si>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</si>
  <si>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</si>
  <si>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</si>
  <si>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</si>
  <si>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</si>
  <si>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</si>
  <si>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</si>
  <si>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</si>
  <si>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</si>
  <si>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</si>
  <si>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</si>
  <si>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</si>
  <si>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</si>
  <si>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</si>
  <si>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</si>
  <si>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</si>
  <si>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</si>
  <si>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</si>
  <si>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</si>
  <si>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</si>
  <si>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</si>
  <si>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</si>
  <si>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</si>
  <si>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</si>
  <si>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</si>
  <si>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</si>
  <si>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</si>
  <si>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</si>
  <si>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</si>
  <si>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</si>
  <si>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</si>
  <si>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</si>
  <si>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</si>
  <si>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</si>
  <si>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</si>
  <si>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</si>
  <si>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</si>
  <si>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</si>
  <si>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</si>
  <si>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</si>
  <si>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</si>
  <si>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</si>
  <si>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</si>
  <si>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</si>
  <si>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</si>
  <si>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</si>
  <si>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</si>
  <si>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</si>
  <si>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</si>
  <si>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</si>
  <si>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</si>
  <si>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</si>
  <si>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</si>
  <si>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</si>
  <si>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</si>
  <si>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</si>
  <si>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</si>
  <si>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</si>
  <si>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</si>
  <si>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</si>
  <si>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</si>
  <si>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</si>
  <si>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</si>
  <si>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</si>
  <si>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</si>
  <si>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</si>
  <si>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</si>
  <si>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</si>
  <si>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</si>
  <si>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</si>
  <si>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</si>
  <si>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</si>
  <si>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</si>
  <si>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</si>
  <si>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</si>
  <si>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</si>
  <si>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</si>
  <si>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</si>
  <si>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</si>
  <si>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</si>
  <si>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</si>
  <si>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</si>
  <si>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</si>
  <si>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</si>
  <si>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</si>
  <si>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</si>
  <si>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</si>
  <si>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</si>
  <si>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</si>
  <si>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</si>
  <si>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</si>
  <si>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</si>
  <si>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</si>
  <si>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</si>
  <si>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</si>
  <si>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</si>
  <si>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</si>
  <si>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</si>
  <si>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</si>
  <si>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</si>
  <si>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</si>
  <si>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</si>
  <si>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</si>
  <si>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</si>
  <si>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</si>
  <si>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</si>
  <si>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</si>
  <si>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</si>
  <si>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</si>
  <si>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</si>
  <si>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</si>
  <si>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</si>
  <si>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</si>
  <si>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</si>
  <si>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</si>
  <si>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</si>
  <si>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</si>
  <si>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</si>
  <si>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</si>
  <si>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</si>
  <si>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</si>
  <si>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</si>
  <si>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</si>
  <si>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</si>
  <si>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</si>
  <si>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</si>
  <si>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</si>
  <si>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</si>
  <si>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</si>
  <si>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</si>
  <si>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</si>
  <si>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</si>
  <si>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</si>
  <si>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</si>
  <si>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</si>
  <si>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</si>
  <si>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</si>
  <si>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</si>
  <si>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</si>
  <si>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</si>
  <si>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</si>
  <si>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</si>
  <si>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</si>
  <si>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</si>
  <si>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</si>
  <si>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</si>
  <si>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</si>
  <si>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</si>
  <si>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</si>
  <si>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</si>
  <si>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</si>
  <si>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</si>
  <si>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</si>
  <si>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</si>
  <si>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</si>
  <si>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</si>
  <si>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</si>
  <si>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</si>
  <si>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</si>
  <si>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</si>
  <si>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</si>
  <si>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</si>
  <si>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</si>
  <si>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</si>
  <si>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</si>
  <si>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</si>
  <si>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</si>
  <si>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</si>
  <si>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</si>
  <si>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</si>
  <si>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</si>
  <si>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</si>
  <si>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</si>
  <si>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</si>
  <si>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</si>
  <si>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</si>
  <si>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</si>
  <si>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</si>
  <si>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</si>
  <si>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</si>
  <si>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</si>
  <si>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</si>
  <si>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</si>
  <si>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</si>
  <si>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</si>
  <si>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</si>
  <si>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</si>
  <si>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</si>
  <si>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</si>
  <si>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</si>
  <si>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</si>
  <si>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</si>
  <si>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</si>
  <si>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</si>
  <si>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</si>
  <si>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</si>
  <si>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</si>
  <si>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</si>
  <si>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</si>
  <si>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</si>
  <si>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</si>
  <si>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</si>
  <si>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</si>
  <si>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</si>
  <si>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</si>
  <si>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</si>
  <si>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</si>
  <si>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</si>
  <si>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</si>
  <si>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</si>
  <si>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</si>
  <si>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</si>
  <si>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</si>
  <si>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</si>
  <si>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</si>
  <si>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</si>
  <si>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</si>
  <si>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</si>
  <si>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</si>
  <si>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</si>
  <si>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</si>
  <si>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</si>
  <si>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</si>
  <si>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</si>
  <si>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</si>
  <si>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</si>
  <si>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</si>
  <si>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</si>
  <si>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</si>
  <si>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</si>
  <si>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</si>
  <si>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</si>
  <si>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</si>
  <si>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</si>
  <si>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</si>
  <si>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</si>
  <si>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</si>
  <si>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</si>
  <si>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</si>
  <si>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</si>
  <si>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</si>
  <si>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</si>
  <si>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</si>
  <si>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</si>
  <si>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</si>
  <si>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</si>
  <si>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</si>
  <si>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</si>
  <si>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</si>
  <si>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</si>
  <si>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</si>
  <si>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</si>
  <si>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</si>
  <si>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</si>
  <si>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</si>
  <si>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</si>
  <si>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</si>
  <si>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</si>
  <si>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</si>
  <si>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</si>
  <si>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</si>
  <si>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</si>
  <si>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</si>
  <si>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</si>
  <si>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</si>
  <si>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</si>
  <si>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</si>
  <si>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</si>
  <si>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</si>
  <si>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</si>
  <si>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</si>
  <si>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</si>
  <si>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</si>
  <si>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</si>
  <si>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</si>
  <si>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</si>
  <si>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</si>
  <si>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</si>
  <si>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</si>
  <si>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</si>
  <si>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</si>
  <si>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</si>
  <si>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</si>
  <si>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</si>
  <si>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</si>
  <si>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</si>
  <si>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</si>
  <si>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</si>
  <si>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</si>
  <si>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</si>
  <si>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</si>
  <si>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</si>
  <si>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</si>
  <si>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</si>
  <si>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</si>
  <si>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</si>
  <si>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</si>
  <si>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</si>
  <si>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</si>
  <si>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</si>
  <si>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</si>
  <si>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</si>
  <si>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</si>
  <si>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</si>
  <si>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</si>
  <si>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</si>
  <si>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</si>
  <si>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</si>
  <si>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</si>
  <si>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</si>
  <si>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</si>
  <si>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</si>
  <si>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</si>
  <si>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</si>
  <si>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</si>
  <si>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</si>
  <si>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</si>
  <si>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</si>
  <si>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</si>
  <si>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</si>
  <si>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</si>
  <si>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</si>
  <si>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</si>
  <si>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</si>
  <si>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</si>
  <si>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</si>
  <si>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</si>
  <si>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</si>
  <si>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</si>
  <si>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</si>
  <si>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</si>
  <si>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</si>
  <si>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</si>
  <si>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</si>
  <si>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</si>
  <si>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</si>
  <si>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</si>
  <si>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</si>
  <si>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</si>
  <si>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</si>
  <si>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</si>
  <si>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</si>
  <si>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</si>
  <si>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</si>
  <si>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</si>
  <si>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</si>
  <si>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</si>
  <si>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</si>
  <si>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</si>
  <si>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</si>
  <si>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</si>
  <si>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</si>
  <si>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</si>
  <si>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</si>
  <si>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</si>
  <si>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</si>
  <si>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</si>
  <si>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</si>
  <si>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</si>
  <si>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</si>
  <si>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</si>
  <si>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</si>
  <si>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</si>
  <si>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</si>
  <si>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</si>
  <si>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</si>
  <si>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</si>
  <si>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</si>
  <si>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</si>
  <si>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</si>
  <si>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</si>
  <si>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</si>
  <si>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</si>
  <si>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</si>
  <si>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</si>
  <si>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</si>
  <si>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</si>
  <si>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</si>
  <si>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</si>
  <si>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</si>
  <si>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</si>
  <si>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</si>
  <si>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</si>
  <si>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</si>
  <si>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</si>
  <si>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</si>
  <si>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</si>
  <si>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</si>
  <si>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</si>
  <si>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</si>
  <si>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</si>
  <si>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</si>
  <si>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</si>
  <si>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</si>
  <si>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</si>
  <si>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</si>
  <si>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</si>
  <si>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</si>
  <si>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</si>
  <si>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</si>
  <si>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</si>
  <si>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</si>
  <si>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</si>
  <si>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</si>
  <si>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</si>
  <si>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</si>
  <si>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</si>
  <si>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</si>
  <si>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</si>
  <si>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</si>
  <si>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</si>
  <si>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</si>
  <si>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</si>
  <si>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</si>
  <si>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</si>
  <si>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</si>
  <si>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</si>
  <si>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</si>
  <si>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</si>
  <si>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</si>
  <si>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</si>
  <si>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</si>
  <si>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</si>
  <si>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</si>
  <si>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</si>
  <si>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</si>
  <si>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</si>
  <si>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</si>
  <si>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</si>
  <si>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</si>
  <si>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</si>
  <si>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</si>
  <si>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</si>
  <si>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</si>
  <si>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</si>
  <si>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</si>
  <si>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</si>
  <si>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</si>
  <si>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</si>
  <si>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</si>
  <si>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</si>
  <si>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</si>
  <si>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</si>
  <si>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</si>
  <si>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</si>
  <si>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</si>
  <si>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</si>
  <si>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</si>
  <si>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</si>
  <si>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</si>
  <si>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</si>
  <si>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</si>
  <si>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</si>
  <si>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</si>
  <si>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</si>
  <si>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</si>
  <si>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</si>
  <si>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</si>
  <si>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</si>
  <si>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</si>
  <si>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</si>
  <si>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</si>
  <si>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</si>
  <si>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</si>
  <si>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</si>
  <si>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</si>
  <si>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</si>
  <si>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</si>
  <si>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</si>
  <si>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</si>
  <si>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</si>
  <si>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</si>
  <si>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</si>
  <si>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</si>
  <si>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</si>
  <si>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</si>
  <si>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</si>
  <si>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</si>
  <si>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</si>
  <si>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</si>
  <si>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</si>
  <si>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</si>
  <si>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</si>
  <si>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</si>
  <si>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</si>
  <si>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</si>
  <si>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</si>
  <si>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</si>
  <si>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</si>
  <si>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</si>
  <si>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</si>
  <si>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</si>
  <si>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</si>
  <si>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</si>
  <si>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</si>
  <si>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</si>
  <si>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</si>
  <si>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</si>
  <si>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</si>
  <si>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</si>
  <si>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</si>
  <si>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</si>
  <si>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</si>
  <si>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</si>
  <si>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</si>
  <si>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</si>
  <si>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</si>
  <si>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</si>
  <si>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</si>
  <si>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</si>
  <si>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</si>
  <si>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</si>
  <si>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</si>
  <si>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</si>
  <si>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</si>
  <si>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</si>
  <si>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</si>
  <si>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</si>
  <si>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</si>
  <si>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</si>
  <si>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</si>
  <si>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</si>
  <si>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</si>
  <si>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</si>
  <si>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</si>
  <si>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</si>
  <si>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</si>
  <si>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</si>
  <si>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</si>
  <si>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</si>
  <si>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</si>
  <si>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</si>
  <si>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</si>
  <si>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</si>
  <si>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</si>
  <si>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</si>
  <si>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</si>
  <si>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</si>
  <si>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</si>
  <si>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</si>
  <si>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</si>
  <si>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</si>
  <si>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</si>
  <si>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</si>
  <si>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</si>
  <si>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</si>
  <si>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</si>
  <si>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</si>
  <si>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</si>
  <si>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</si>
  <si>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</si>
  <si>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</si>
  <si>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</si>
  <si>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</si>
  <si>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</si>
  <si>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</si>
  <si>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</si>
  <si>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</si>
  <si>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</si>
  <si>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</si>
  <si>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</si>
  <si>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</si>
  <si>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</si>
  <si>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</si>
  <si>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</si>
  <si>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</si>
  <si>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</si>
  <si>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</si>
  <si>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</si>
  <si>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</si>
  <si>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</si>
  <si>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</si>
  <si>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</si>
  <si>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</si>
  <si>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</si>
  <si>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</si>
  <si>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</si>
  <si>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</si>
  <si>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</si>
  <si>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</si>
  <si>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</si>
  <si>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</si>
  <si>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</si>
  <si>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</si>
  <si>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</si>
  <si>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</si>
  <si>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</si>
  <si>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</si>
  <si>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</si>
  <si>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</si>
  <si>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</si>
  <si>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</si>
  <si>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</si>
  <si>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</si>
  <si>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</si>
  <si>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</si>
  <si>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</si>
  <si>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</si>
  <si>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</si>
  <si>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</si>
  <si>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</si>
  <si>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</si>
  <si>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</si>
  <si>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</si>
  <si>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</si>
  <si>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</si>
  <si>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</si>
  <si>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</si>
  <si>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</si>
  <si>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</si>
  <si>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</si>
  <si>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</si>
  <si>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</si>
  <si>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</si>
  <si>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</si>
  <si>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</si>
  <si>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</si>
  <si>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</si>
  <si>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</si>
  <si>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</si>
  <si>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</si>
  <si>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</si>
  <si>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</si>
  <si>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</si>
  <si>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</si>
  <si>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</si>
  <si>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</si>
  <si>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</si>
  <si>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</si>
  <si>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</si>
  <si>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</si>
  <si>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</si>
  <si>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</si>
  <si>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</si>
  <si>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</si>
  <si>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</si>
  <si>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</si>
  <si>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</si>
  <si>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</si>
  <si>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</si>
  <si>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</si>
  <si>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</si>
  <si>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</si>
  <si>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</si>
  <si>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</si>
  <si>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</si>
  <si>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</si>
  <si>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</si>
  <si>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</si>
  <si>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</si>
  <si>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</si>
  <si>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</si>
  <si>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</si>
  <si>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</si>
  <si>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</si>
  <si>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</si>
  <si>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</si>
  <si>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</si>
  <si>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</si>
  <si>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</si>
  <si>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</si>
  <si>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</si>
  <si>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</si>
  <si>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</si>
  <si>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</si>
  <si>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</si>
  <si>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</si>
  <si>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</si>
  <si>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</si>
  <si>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</si>
  <si>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</si>
  <si>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</si>
  <si>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</si>
  <si>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</si>
  <si>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</si>
  <si>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</si>
  <si>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</si>
  <si>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</si>
  <si>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</si>
  <si>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</si>
  <si>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</si>
  <si>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</si>
  <si>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</si>
  <si>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</si>
  <si>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</si>
  <si>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</si>
  <si>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</si>
  <si>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</si>
  <si>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</si>
  <si>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</si>
  <si>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</si>
  <si>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</si>
  <si>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</si>
  <si>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</si>
  <si>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</si>
  <si>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</si>
  <si>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</si>
  <si>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</si>
  <si>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</si>
  <si>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</si>
  <si>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</si>
  <si>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</si>
  <si>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</si>
  <si>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</si>
  <si>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</si>
  <si>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</si>
  <si>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</si>
  <si>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</si>
  <si>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</si>
  <si>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</si>
  <si>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</si>
  <si>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</si>
  <si>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</si>
  <si>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</si>
  <si>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</si>
  <si>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</si>
  <si>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</si>
  <si>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</si>
  <si>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</si>
  <si>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</si>
  <si>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</si>
  <si>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</si>
  <si>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</si>
  <si>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</si>
  <si>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</si>
  <si>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</si>
  <si>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</si>
  <si>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</si>
  <si>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</si>
  <si>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</si>
  <si>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</si>
  <si>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</si>
  <si>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</si>
  <si>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</si>
  <si>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</si>
  <si>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</si>
  <si>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</si>
  <si>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</si>
  <si>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</si>
  <si>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</si>
  <si>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</si>
  <si>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</si>
  <si>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</si>
  <si>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</si>
  <si>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</si>
  <si>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</si>
  <si>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</si>
  <si>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</si>
  <si>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</si>
  <si>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</si>
  <si>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</si>
  <si>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</si>
  <si>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</si>
  <si>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</si>
  <si>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</si>
  <si>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</si>
  <si>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</si>
  <si>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</si>
  <si>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</si>
  <si>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</si>
  <si>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</si>
  <si>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</si>
  <si>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</si>
  <si>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</si>
  <si>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</si>
  <si>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</si>
  <si>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</si>
  <si>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</si>
  <si>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</si>
  <si>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</si>
  <si>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</si>
  <si>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</si>
  <si>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</si>
  <si>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</si>
  <si>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</si>
  <si>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</si>
  <si>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</si>
  <si>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</si>
  <si>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</si>
  <si>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</si>
  <si>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</si>
  <si>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</si>
  <si>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</si>
  <si>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</si>
  <si>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</si>
  <si>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</si>
  <si>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</si>
  <si>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</si>
  <si>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</si>
  <si>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</si>
  <si>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</si>
  <si>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</si>
  <si>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</si>
  <si>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</si>
  <si>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</si>
  <si>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</si>
  <si>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</si>
  <si>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</si>
  <si>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</si>
  <si>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</si>
  <si>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</si>
  <si>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</si>
  <si>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</si>
  <si>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</si>
  <si>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</si>
  <si>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</si>
  <si>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</si>
  <si>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</si>
  <si>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</si>
  <si>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</si>
  <si>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</si>
  <si>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</si>
  <si>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</si>
  <si>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</si>
  <si>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</si>
  <si>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</si>
  <si>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</si>
  <si>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</si>
  <si>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</si>
  <si>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</si>
  <si>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</si>
  <si>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</si>
  <si>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</si>
  <si>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</si>
  <si>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</si>
  <si>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</si>
  <si>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</si>
  <si>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</si>
  <si>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</si>
  <si>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</si>
  <si>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</si>
  <si>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</si>
  <si>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</si>
  <si>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</si>
  <si>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</si>
  <si>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</si>
  <si>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</si>
  <si>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</si>
  <si>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</si>
  <si>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</si>
  <si>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</si>
  <si>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</si>
  <si>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</si>
  <si>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</si>
  <si>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</si>
  <si>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</si>
  <si>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</si>
  <si>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</si>
  <si>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</si>
  <si>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</si>
  <si>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</si>
  <si>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</si>
  <si>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</si>
  <si>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</si>
  <si>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</si>
  <si>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</si>
  <si>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</si>
  <si>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</si>
  <si>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</si>
  <si>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</si>
  <si>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</si>
  <si>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</si>
  <si>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</si>
  <si>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</si>
  <si>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</si>
  <si>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</si>
  <si>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</si>
  <si>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</si>
  <si>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</si>
  <si>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</si>
  <si>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</si>
  <si>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</si>
  <si>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</si>
  <si>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</si>
  <si>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</si>
  <si>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</si>
  <si>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</si>
  <si>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</si>
  <si>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</si>
  <si>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</si>
  <si>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</si>
  <si>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</si>
  <si>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</si>
  <si>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</si>
  <si>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</si>
  <si>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</si>
  <si>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</si>
  <si>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</si>
  <si>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</si>
  <si>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</si>
  <si>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</si>
  <si>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</si>
  <si>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</si>
  <si>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</si>
  <si>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</si>
  <si>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</si>
  <si>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</si>
  <si>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</si>
  <si>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</si>
  <si>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</si>
  <si>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</si>
  <si>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</si>
  <si>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</si>
  <si>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</si>
  <si>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</si>
  <si>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</si>
  <si>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</si>
  <si>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</si>
  <si>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</si>
  <si>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</si>
  <si>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</si>
  <si>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</si>
  <si>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</si>
  <si>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</si>
  <si>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</si>
  <si>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</si>
  <si>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</si>
  <si>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</si>
  <si>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</si>
  <si>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</si>
  <si>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</si>
  <si>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</si>
  <si>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</si>
  <si>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</si>
  <si>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</si>
  <si>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</si>
  <si>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</si>
  <si>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</si>
  <si>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</si>
  <si>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</si>
  <si>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</si>
  <si>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</si>
  <si>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</si>
  <si>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</si>
  <si>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</si>
  <si>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</si>
  <si>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</si>
  <si>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</si>
  <si>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</si>
  <si>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</si>
  <si>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</si>
  <si>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</si>
  <si>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</si>
  <si>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</si>
  <si>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</si>
  <si>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</si>
  <si>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</si>
  <si>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</si>
  <si>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</si>
  <si>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</si>
  <si>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</si>
  <si>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</si>
  <si>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</si>
  <si>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</si>
  <si>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</si>
  <si>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</si>
  <si>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</si>
  <si>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</si>
  <si>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</si>
  <si>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</si>
  <si>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</si>
  <si>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</si>
  <si>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</si>
  <si>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</si>
  <si>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</si>
  <si>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</si>
  <si>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</si>
  <si>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</si>
  <si>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</si>
  <si>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</si>
  <si>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</si>
  <si>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</si>
  <si>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</si>
  <si>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</si>
  <si>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</si>
  <si>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</si>
  <si>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</si>
  <si>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</si>
  <si>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</si>
  <si>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</si>
  <si>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</si>
  <si>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</si>
  <si>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</si>
  <si>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</si>
  <si>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</si>
  <si>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</si>
  <si>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</si>
  <si>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</si>
  <si>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</si>
  <si>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</si>
  <si>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</si>
  <si>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</si>
  <si>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</si>
  <si>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</si>
  <si>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</si>
  <si>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</si>
  <si>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</si>
  <si>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</si>
  <si>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</si>
  <si>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</si>
  <si>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</si>
  <si>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</si>
  <si>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</si>
  <si>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</si>
  <si>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</si>
  <si>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</si>
  <si>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</si>
  <si>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</si>
  <si>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</si>
  <si>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</si>
  <si>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</si>
  <si>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</si>
  <si>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</si>
  <si>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</si>
  <si>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</si>
  <si>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</si>
  <si>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</si>
  <si>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</si>
  <si>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</si>
  <si>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</si>
  <si>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</si>
  <si>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</si>
  <si>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</si>
  <si>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</si>
  <si>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</si>
  <si>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</si>
  <si>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</si>
  <si>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</si>
  <si>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</si>
  <si>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</si>
  <si>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</si>
  <si>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</si>
  <si>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</si>
  <si>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</si>
  <si>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</si>
  <si>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</si>
  <si>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</si>
  <si>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</si>
  <si>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</si>
  <si>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</si>
  <si>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</si>
  <si>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</si>
  <si>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</si>
  <si>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</si>
  <si>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</si>
  <si>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</si>
  <si>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</si>
  <si>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</si>
  <si>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</si>
  <si>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</si>
  <si>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</si>
  <si>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</si>
  <si>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</si>
  <si>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</si>
  <si>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</si>
  <si>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</si>
  <si>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</si>
  <si>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</si>
  <si>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</si>
  <si>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</si>
  <si>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</si>
  <si>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</si>
  <si>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</si>
  <si>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</si>
  <si>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</si>
  <si>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</si>
  <si>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</si>
  <si>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</si>
  <si>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</si>
  <si>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</si>
  <si>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</si>
  <si>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</si>
  <si>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</si>
  <si>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</si>
  <si>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</si>
  <si>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</si>
  <si>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</si>
  <si>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</si>
  <si>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</si>
  <si>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</si>
  <si>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</si>
  <si>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</si>
  <si>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</si>
  <si>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</si>
  <si>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</si>
  <si>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</si>
  <si>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</si>
  <si>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</si>
  <si>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</si>
  <si>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</si>
  <si>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</si>
  <si>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</si>
  <si>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</si>
  <si>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</si>
  <si>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</si>
  <si>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</si>
  <si>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</si>
  <si>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</si>
  <si>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</si>
  <si>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</si>
  <si>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</si>
  <si>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</si>
  <si>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</si>
  <si>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</si>
  <si>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</si>
  <si>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</si>
  <si>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</si>
  <si>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</si>
  <si>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</si>
  <si>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</si>
  <si>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</si>
  <si>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</si>
  <si>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</si>
  <si>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</si>
  <si>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</si>
  <si>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</si>
  <si>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</si>
  <si>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</si>
  <si>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</si>
  <si>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</si>
  <si>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</si>
  <si>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</si>
  <si>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</si>
  <si>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</si>
  <si>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</si>
  <si>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</si>
  <si>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</si>
  <si>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</si>
  <si>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</si>
  <si>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</si>
  <si>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</si>
  <si>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</si>
  <si>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</si>
  <si>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</si>
  <si>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</si>
  <si>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</si>
  <si>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</si>
  <si>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</si>
  <si>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</si>
  <si>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</si>
  <si>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</si>
  <si>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</si>
  <si>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</si>
  <si>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</si>
  <si>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</si>
  <si>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</si>
  <si>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</si>
  <si>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</si>
  <si>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</si>
  <si>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</si>
  <si>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</si>
  <si>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</si>
  <si>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</si>
  <si>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</si>
  <si>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</si>
  <si>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</si>
  <si>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</si>
  <si>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</si>
  <si>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</si>
  <si>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</si>
  <si>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</si>
  <si>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</si>
  <si>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</si>
  <si>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</si>
  <si>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</si>
  <si>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</si>
  <si>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</si>
  <si>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</si>
  <si>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</si>
  <si>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</si>
  <si>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</si>
  <si>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</si>
  <si>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</si>
  <si>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</si>
  <si>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</si>
  <si>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</si>
  <si>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</si>
  <si>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</si>
  <si>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</si>
  <si>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</si>
  <si>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</si>
  <si>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</si>
  <si>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</si>
  <si>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</si>
  <si>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</si>
  <si>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</si>
  <si>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</si>
  <si>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</si>
  <si>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</si>
  <si>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</si>
  <si>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</si>
  <si>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</si>
  <si>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</si>
  <si>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</si>
  <si>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</si>
  <si>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</si>
  <si>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</si>
  <si>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</si>
  <si>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</si>
  <si>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</si>
  <si>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</si>
  <si>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</si>
  <si>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</si>
  <si>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</si>
  <si>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</si>
  <si>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</si>
  <si>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</si>
  <si>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</si>
  <si>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</si>
  <si>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</si>
  <si>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</si>
  <si>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</si>
  <si>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</si>
  <si>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</si>
  <si>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</si>
  <si>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</si>
  <si>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</si>
  <si>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</si>
  <si>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</si>
  <si>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</si>
  <si>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</si>
  <si>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</si>
  <si>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</si>
  <si>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</si>
  <si>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</si>
  <si>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</si>
  <si>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</si>
  <si>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</si>
  <si>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</si>
  <si>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</si>
  <si>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</si>
  <si>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</si>
  <si>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</si>
  <si>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</si>
  <si>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</si>
  <si>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</si>
  <si>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</si>
  <si>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</si>
  <si>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</si>
  <si>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</si>
  <si>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</si>
  <si>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</si>
  <si>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</si>
  <si>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</si>
  <si>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</si>
  <si>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</si>
  <si>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</si>
  <si>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</si>
  <si>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</si>
  <si>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</si>
  <si>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</si>
  <si>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</si>
  <si>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</si>
  <si>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</si>
  <si>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</si>
  <si>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</si>
  <si>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</si>
  <si>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</si>
  <si>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</si>
  <si>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</si>
  <si>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</si>
  <si>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</si>
  <si>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</si>
  <si>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</si>
  <si>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</si>
  <si>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</si>
  <si>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</si>
  <si>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</si>
  <si>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</si>
  <si>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</si>
  <si>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</si>
  <si>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</si>
  <si>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</si>
  <si>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</si>
  <si>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</si>
  <si>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</si>
  <si>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</si>
  <si>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</si>
  <si>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</si>
  <si>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</si>
  <si>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</si>
  <si>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</si>
  <si>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</si>
  <si>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</si>
  <si>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</si>
  <si>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</si>
  <si>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</si>
  <si>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</si>
  <si>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</si>
  <si>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</si>
  <si>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</si>
  <si>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</si>
  <si>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</si>
  <si>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</si>
  <si>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</si>
  <si>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</si>
  <si>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</si>
  <si>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</si>
  <si>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</si>
  <si>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</si>
  <si>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</si>
  <si>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</si>
  <si>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</si>
  <si>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</si>
  <si>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</si>
  <si>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</si>
  <si>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</si>
  <si>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</si>
  <si>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</si>
  <si>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</si>
  <si>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</si>
  <si>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</si>
  <si>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</si>
  <si>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</si>
  <si>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</si>
  <si>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</si>
  <si>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</si>
  <si>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</si>
  <si>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</si>
  <si>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</si>
  <si>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</si>
  <si>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</si>
  <si>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</si>
  <si>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</si>
  <si>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</si>
  <si>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</si>
  <si>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</si>
  <si>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</si>
  <si>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</si>
  <si>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</si>
  <si>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</si>
  <si>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</si>
  <si>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</si>
  <si>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</si>
  <si>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</si>
  <si>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</si>
  <si>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</si>
  <si>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</si>
  <si>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</si>
  <si>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</si>
  <si>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</si>
  <si>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</si>
  <si>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</si>
  <si>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</si>
  <si>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</si>
  <si>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</si>
  <si>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</si>
  <si>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</si>
  <si>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</si>
  <si>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</si>
  <si>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</si>
  <si>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</si>
  <si>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</si>
  <si>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</si>
  <si>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</si>
  <si>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</si>
  <si>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</si>
  <si>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</si>
  <si>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</si>
  <si>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</si>
  <si>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</si>
  <si>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</si>
  <si>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</si>
  <si>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</si>
  <si>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</si>
  <si>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</si>
  <si>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</si>
  <si>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</si>
  <si>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</si>
  <si>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</si>
  <si>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</si>
  <si>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</si>
  <si>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</si>
  <si>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</si>
  <si>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</si>
  <si>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</si>
  <si>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</si>
  <si>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</si>
  <si>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</si>
  <si>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</si>
  <si>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</si>
  <si>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</si>
  <si>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</si>
  <si>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</si>
  <si>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</si>
  <si>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</si>
  <si>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</si>
  <si>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</si>
  <si>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</si>
  <si>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</si>
  <si>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</si>
  <si>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</si>
  <si>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</si>
  <si>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</si>
  <si>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</si>
  <si>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</si>
  <si>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</si>
  <si>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</si>
  <si>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</si>
  <si>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</si>
  <si>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</si>
  <si>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</si>
  <si>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</si>
  <si>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</si>
  <si>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</si>
  <si>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</si>
  <si>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</si>
  <si>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</si>
  <si>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</si>
  <si>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</si>
  <si>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</si>
  <si>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</si>
  <si>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</si>
  <si>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</si>
  <si>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</si>
  <si>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</si>
  <si>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</si>
  <si>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</si>
  <si>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</si>
  <si>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</si>
  <si>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</si>
  <si>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</si>
  <si>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</si>
  <si>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</si>
  <si>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</si>
  <si>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</si>
  <si>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</si>
  <si>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</si>
  <si>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</si>
  <si>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</si>
  <si>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</si>
  <si>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</si>
  <si>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</si>
  <si>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</si>
  <si>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</si>
  <si>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</si>
  <si>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</si>
  <si>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</si>
  <si>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</si>
  <si>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</si>
  <si>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</si>
  <si>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</si>
  <si>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</si>
  <si>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</si>
  <si>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</si>
  <si>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</si>
  <si>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</si>
  <si>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</si>
  <si>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</si>
  <si>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</si>
  <si>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</si>
  <si>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</si>
  <si>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</si>
  <si>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</si>
  <si>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</si>
  <si>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</si>
  <si>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</si>
  <si>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</si>
  <si>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</si>
  <si>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</si>
  <si>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</si>
  <si>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</si>
  <si>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</si>
  <si>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</si>
  <si>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</si>
  <si>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</si>
  <si>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</si>
  <si>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</si>
  <si>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</si>
  <si>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</si>
  <si>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</si>
  <si>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</si>
  <si>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</si>
  <si>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</si>
  <si>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</si>
  <si>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</si>
  <si>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</si>
  <si>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</si>
  <si>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</si>
  <si>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</si>
  <si>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</si>
  <si>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</si>
  <si>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</si>
  <si>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</si>
  <si>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</si>
  <si>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</si>
  <si>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</si>
  <si>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</si>
  <si>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</si>
  <si>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</si>
  <si>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</si>
  <si>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</si>
  <si>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</si>
  <si>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</si>
  <si>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</si>
  <si>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</si>
  <si>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</si>
  <si>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</si>
  <si>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</si>
  <si>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</si>
  <si>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</si>
  <si>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</si>
  <si>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</si>
  <si>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</si>
  <si>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</si>
  <si>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</si>
  <si>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</si>
  <si>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</si>
  <si>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</si>
  <si>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</si>
  <si>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</si>
  <si>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</si>
  <si>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</si>
  <si>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</si>
  <si>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</si>
  <si>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</si>
  <si>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</si>
  <si>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</si>
  <si>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</si>
  <si>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</si>
  <si>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</si>
  <si>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</si>
  <si>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</si>
  <si>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</si>
  <si>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</si>
  <si>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</si>
  <si>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</si>
  <si>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</si>
  <si>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</si>
  <si>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</si>
  <si>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</si>
  <si>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</si>
  <si>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</si>
  <si>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</si>
  <si>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</si>
  <si>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</si>
  <si>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</si>
  <si>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</si>
  <si>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</si>
  <si>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</si>
  <si>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</si>
  <si>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</si>
  <si>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</si>
  <si>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</si>
  <si>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</si>
  <si>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</si>
  <si>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</si>
  <si>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</si>
  <si>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</si>
  <si>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</si>
  <si>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</si>
  <si>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</si>
  <si>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</si>
  <si>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</si>
  <si>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</si>
  <si>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</si>
  <si>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</si>
  <si>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</si>
  <si>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</si>
  <si>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</si>
  <si>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</si>
  <si>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</si>
  <si>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</si>
  <si>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</si>
  <si>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</si>
  <si>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</si>
  <si>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</si>
  <si>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</si>
  <si>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</si>
  <si>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</si>
  <si>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</si>
  <si>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</si>
  <si>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</si>
  <si>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</si>
  <si>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</si>
  <si>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</si>
  <si>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</si>
  <si>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</si>
  <si>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</si>
  <si>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</si>
  <si>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</si>
  <si>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</si>
  <si>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</si>
  <si>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</si>
  <si>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</si>
  <si>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</si>
  <si>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</si>
  <si>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</si>
  <si>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</si>
  <si>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</si>
  <si>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</si>
  <si>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</si>
  <si>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</si>
  <si>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</si>
  <si>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</si>
  <si>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</si>
  <si>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</si>
  <si>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</si>
  <si>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</si>
  <si>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</si>
  <si>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</si>
  <si>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</si>
  <si>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</si>
  <si>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</si>
  <si>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</si>
  <si>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</si>
  <si>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</si>
  <si>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</si>
  <si>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</si>
  <si>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</si>
  <si>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</si>
  <si>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</si>
  <si>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</si>
  <si>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</si>
  <si>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</si>
  <si>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</si>
  <si>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</si>
  <si>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</si>
  <si>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</si>
  <si>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</si>
  <si>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</si>
  <si>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</si>
  <si>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</si>
  <si>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</si>
  <si>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</si>
  <si>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</si>
  <si>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</si>
  <si>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</si>
  <si>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</si>
  <si>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</si>
  <si>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</si>
  <si>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</si>
  <si>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</si>
  <si>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</si>
  <si>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</si>
  <si>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</si>
  <si>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</si>
  <si>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</si>
  <si>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</si>
  <si>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</si>
  <si>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</si>
  <si>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</si>
  <si>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</si>
  <si>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</si>
  <si>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</si>
  <si>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</si>
  <si>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</si>
  <si>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</si>
  <si>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</si>
  <si>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</si>
  <si>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</si>
  <si>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</si>
  <si>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</si>
  <si>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</si>
  <si>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</si>
  <si>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</si>
  <si>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</si>
  <si>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</si>
  <si>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</si>
  <si>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</si>
  <si>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</si>
  <si>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</si>
  <si>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</si>
  <si>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</si>
  <si>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</si>
  <si>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</si>
  <si>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</si>
  <si>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</si>
  <si>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</si>
  <si>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</si>
  <si>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</si>
  <si>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</si>
  <si>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</si>
  <si>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</si>
  <si>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</si>
  <si>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</si>
  <si>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</si>
  <si>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</si>
  <si>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</si>
  <si>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</si>
  <si>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</si>
  <si>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</si>
  <si>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</si>
  <si>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</si>
  <si>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</si>
  <si>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</si>
  <si>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</si>
  <si>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</si>
  <si>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</si>
  <si>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</si>
  <si>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</si>
  <si>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</si>
  <si>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</si>
  <si>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</si>
  <si>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</si>
  <si>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</si>
  <si>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</si>
  <si>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</si>
  <si>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</si>
  <si>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</si>
  <si>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</si>
  <si>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</si>
  <si>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</si>
  <si>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</si>
  <si>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</si>
  <si>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</si>
  <si>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</si>
  <si>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</si>
  <si>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</si>
  <si>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</si>
  <si>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</si>
  <si>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</si>
  <si>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</si>
  <si>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</si>
  <si>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</si>
  <si>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</si>
  <si>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</si>
  <si>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</si>
  <si>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</si>
  <si>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</si>
  <si>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</si>
  <si>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</si>
  <si>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</si>
  <si>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</si>
  <si>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</si>
  <si>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</si>
  <si>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</si>
  <si>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</si>
  <si>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</si>
  <si>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</si>
  <si>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</si>
  <si>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</si>
  <si>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</si>
  <si>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</si>
  <si>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</si>
  <si>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</si>
  <si>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</si>
  <si>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</si>
  <si>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</si>
  <si>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</si>
  <si>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</si>
  <si>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</si>
  <si>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</si>
  <si>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</si>
  <si>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</si>
  <si>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</si>
  <si>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</si>
  <si>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</si>
  <si>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</si>
  <si>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</si>
  <si>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</si>
  <si>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</si>
  <si>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</si>
  <si>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</si>
  <si>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</si>
  <si>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</si>
  <si>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</si>
  <si>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</si>
  <si>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</si>
  <si>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</si>
  <si>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</si>
  <si>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</si>
  <si>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</si>
  <si>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</si>
  <si>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</si>
  <si>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</si>
  <si>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</si>
  <si>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</si>
  <si>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</si>
  <si>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</si>
  <si>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</si>
  <si>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</si>
  <si>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</si>
  <si>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</si>
  <si>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</si>
  <si>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</si>
  <si>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</si>
  <si>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</si>
  <si>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</si>
  <si>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</si>
  <si>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</si>
  <si>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</si>
  <si>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</si>
  <si>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</si>
  <si>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</si>
  <si>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</si>
  <si>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</si>
  <si>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</si>
  <si>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</si>
  <si>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</si>
  <si>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</si>
  <si>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</si>
  <si>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</si>
  <si>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</si>
  <si>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</si>
  <si>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</si>
  <si>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</si>
  <si>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</si>
  <si>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</si>
  <si>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</si>
  <si>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</si>
  <si>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</si>
  <si>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</si>
  <si>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</si>
  <si>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</si>
  <si>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</si>
  <si>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</si>
  <si>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</si>
  <si>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</si>
  <si>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</si>
  <si>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</si>
  <si>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</si>
  <si>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</si>
  <si>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</si>
  <si>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</si>
  <si>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</si>
  <si>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</si>
  <si>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</si>
  <si>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</si>
  <si>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</si>
  <si>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</si>
  <si>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</si>
  <si>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</si>
  <si>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</si>
  <si>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</si>
  <si>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</si>
  <si>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</si>
  <si>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</si>
  <si>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</si>
  <si>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</si>
  <si>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</si>
  <si>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</si>
  <si>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</si>
  <si>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</si>
  <si>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</si>
  <si>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</si>
  <si>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</si>
  <si>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</si>
  <si>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</si>
  <si>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</si>
  <si>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</si>
  <si>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</si>
  <si>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</si>
  <si>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</si>
  <si>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</si>
  <si>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</si>
  <si>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</si>
  <si>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</si>
  <si>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</si>
  <si>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</si>
  <si>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</si>
  <si>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</si>
  <si>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</si>
  <si>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</si>
  <si>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</si>
  <si>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</si>
  <si>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</si>
  <si>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</si>
  <si>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</si>
  <si>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</si>
  <si>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</si>
  <si>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</si>
  <si>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</si>
  <si>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</si>
  <si>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</si>
  <si>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</si>
  <si>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</si>
  <si>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</si>
  <si>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</si>
  <si>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</si>
  <si>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</si>
  <si>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</si>
  <si>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</si>
  <si>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</si>
  <si>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</si>
  <si>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</si>
  <si>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</si>
  <si>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</si>
  <si>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</si>
  <si>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</si>
  <si>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</si>
  <si>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</si>
  <si>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</si>
  <si>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</si>
  <si>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</si>
  <si>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</si>
  <si>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</si>
  <si>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</si>
  <si>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</si>
  <si>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</si>
  <si>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</si>
  <si>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</si>
  <si>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</si>
  <si>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</si>
  <si>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</si>
  <si>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</si>
  <si>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</si>
  <si>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</si>
  <si>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</si>
  <si>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</si>
  <si>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</si>
  <si>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</si>
  <si>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</si>
  <si>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</si>
  <si>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</si>
  <si>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</si>
  <si>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</si>
  <si>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</si>
  <si>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</si>
  <si>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</si>
  <si>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</si>
  <si>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</si>
  <si>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</si>
  <si>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</si>
  <si>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</si>
  <si>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</si>
  <si>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</si>
  <si>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</si>
  <si>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</si>
  <si>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</si>
  <si>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</si>
  <si>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</si>
  <si>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</si>
  <si>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</si>
  <si>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</si>
  <si>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</si>
  <si>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</si>
  <si>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</si>
  <si>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</si>
  <si>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</si>
  <si>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</si>
  <si>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</si>
  <si>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</si>
  <si>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</si>
  <si>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</si>
  <si>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</si>
  <si>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</si>
  <si>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</si>
  <si>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</si>
  <si>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</si>
  <si>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</si>
  <si>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</si>
  <si>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</si>
  <si>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</si>
  <si>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</si>
  <si>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</si>
  <si>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</si>
  <si>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</si>
  <si>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</si>
  <si>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</si>
  <si>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</si>
  <si>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</si>
  <si>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</si>
  <si>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</si>
  <si>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</si>
  <si>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</si>
  <si>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</si>
  <si>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</si>
  <si>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</si>
  <si>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</si>
  <si>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</si>
  <si>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</si>
  <si>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</si>
  <si>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</si>
  <si>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</si>
  <si>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</si>
  <si>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</si>
  <si>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</si>
  <si>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</si>
  <si>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</si>
  <si>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</si>
  <si>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</si>
  <si>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</si>
  <si>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</si>
  <si>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</si>
  <si>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</si>
  <si>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</si>
  <si>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</si>
  <si>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</si>
  <si>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</si>
  <si>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</si>
  <si>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</si>
  <si>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</si>
  <si>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</si>
  <si>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</si>
  <si>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</si>
  <si>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</si>
  <si>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</si>
  <si>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</si>
  <si>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</si>
  <si>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</si>
  <si>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</si>
  <si>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</si>
  <si>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</si>
  <si>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</si>
  <si>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</si>
  <si>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</si>
  <si>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</si>
  <si>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</si>
  <si>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</si>
  <si>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</si>
  <si>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</si>
  <si>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</si>
  <si>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</si>
  <si>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</si>
  <si>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</si>
  <si>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</si>
  <si>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</si>
  <si>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</si>
  <si>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</si>
  <si>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</si>
  <si>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</si>
  <si>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</si>
  <si>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</si>
  <si>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</si>
  <si>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</si>
  <si>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</si>
  <si>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</si>
  <si>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</si>
  <si>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</si>
  <si>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</si>
  <si>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</si>
  <si>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</si>
  <si>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</si>
  <si>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</si>
  <si>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</si>
  <si>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</si>
  <si>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</si>
  <si>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</si>
  <si>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</si>
  <si>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</si>
  <si>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</si>
  <si>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</si>
  <si>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</si>
  <si>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</si>
  <si>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</si>
  <si>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</si>
  <si>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</si>
  <si>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</si>
  <si>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</si>
  <si>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</si>
  <si>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</si>
  <si>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</si>
  <si>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</si>
  <si>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</si>
  <si>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</si>
  <si>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</si>
  <si>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</si>
  <si>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</si>
  <si>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</si>
  <si>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</si>
  <si>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</si>
  <si>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</si>
  <si>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</si>
  <si>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</si>
  <si>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</si>
  <si>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</si>
  <si>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</si>
  <si>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</si>
  <si>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</si>
  <si>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</si>
  <si>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</si>
  <si>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</si>
  <si>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</si>
  <si>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</si>
  <si>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</si>
  <si>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</si>
  <si>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</si>
  <si>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</si>
  <si>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</si>
  <si>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</si>
  <si>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</si>
  <si>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</si>
  <si>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</si>
  <si>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</si>
  <si>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</si>
  <si>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</si>
  <si>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</si>
  <si>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</si>
  <si>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</si>
  <si>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</si>
  <si>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</si>
  <si>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</si>
  <si>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</si>
  <si>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</si>
  <si>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</si>
  <si>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</si>
  <si>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</si>
  <si>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</si>
  <si>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</si>
  <si>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</si>
  <si>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</si>
  <si>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</si>
  <si>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</si>
  <si>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</si>
  <si>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</si>
  <si>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</si>
  <si>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</si>
  <si>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</si>
  <si>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</si>
  <si>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</si>
  <si>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</si>
  <si>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</si>
  <si>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</si>
  <si>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</si>
  <si>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</si>
  <si>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</si>
  <si>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</si>
  <si>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</si>
  <si>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</si>
  <si>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</si>
  <si>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</si>
  <si>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</si>
  <si>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</si>
  <si>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</si>
  <si>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</si>
  <si>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</si>
  <si>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</si>
  <si>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</si>
  <si>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</si>
  <si>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</si>
  <si>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</si>
  <si>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</si>
  <si>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</si>
  <si>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</si>
  <si>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</si>
  <si>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</si>
  <si>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</si>
  <si>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</si>
  <si>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</si>
  <si>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</si>
  <si>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</si>
  <si>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</si>
  <si>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</si>
  <si>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</si>
  <si>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</si>
  <si>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</si>
  <si>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</si>
  <si>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</si>
  <si>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</si>
  <si>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</si>
  <si>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</si>
  <si>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</si>
  <si>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</si>
  <si>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</si>
  <si>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</si>
  <si>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</si>
  <si>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</si>
  <si>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</si>
  <si>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</si>
  <si>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</si>
  <si>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</si>
  <si>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</si>
  <si>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</si>
  <si>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</si>
  <si>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</si>
  <si>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</si>
  <si>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</si>
  <si>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</si>
  <si>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</si>
  <si>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</si>
  <si>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</si>
  <si>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</si>
  <si>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</si>
  <si>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</si>
  <si>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</si>
  <si>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</si>
  <si>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</si>
  <si>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</si>
  <si>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</si>
  <si>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</si>
  <si>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</si>
  <si>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</si>
  <si>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</si>
  <si>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</si>
  <si>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</si>
  <si>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</si>
  <si>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</si>
  <si>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</si>
  <si>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</si>
  <si>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</si>
  <si>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</si>
  <si>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</si>
  <si>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</si>
  <si>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</si>
  <si>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</si>
  <si>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</si>
  <si>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</si>
  <si>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</si>
  <si>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</si>
  <si>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</si>
  <si>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</si>
  <si>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</si>
  <si>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</si>
  <si>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</si>
  <si>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</si>
  <si>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</si>
  <si>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</si>
  <si>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</si>
  <si>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</si>
  <si>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</si>
  <si>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</si>
  <si>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</si>
  <si>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</si>
  <si>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</si>
  <si>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</si>
  <si>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</si>
  <si>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</si>
  <si>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</si>
  <si>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</si>
  <si>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</si>
  <si>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</si>
  <si>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</si>
  <si>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</si>
  <si>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</si>
  <si>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</si>
  <si>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</si>
  <si>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</si>
  <si>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</si>
  <si>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</si>
  <si>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</si>
  <si>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</si>
  <si>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</si>
  <si>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</si>
  <si>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</si>
  <si>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</si>
  <si>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</si>
  <si>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</si>
  <si>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</si>
  <si>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</si>
  <si>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</si>
  <si>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</si>
  <si>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</si>
  <si>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</si>
  <si>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</si>
  <si>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</si>
  <si>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</si>
  <si>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</si>
  <si>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</si>
  <si>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</si>
  <si>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</si>
  <si>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</si>
  <si>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</si>
  <si>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</si>
  <si>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</si>
  <si>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</si>
  <si>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</si>
  <si>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</si>
  <si>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</si>
  <si>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</si>
  <si>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</si>
  <si>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</si>
  <si>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</si>
  <si>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</si>
  <si>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</si>
  <si>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</si>
  <si>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</si>
  <si>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</si>
  <si>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</si>
  <si>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</si>
  <si>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</si>
  <si>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</si>
  <si>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</si>
  <si>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</si>
  <si>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</si>
  <si>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</si>
  <si>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</si>
  <si>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</si>
  <si>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</si>
  <si>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</si>
  <si>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</si>
  <si>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</si>
  <si>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</si>
  <si>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</si>
  <si>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</si>
  <si>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</si>
  <si>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</si>
  <si>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</si>
  <si>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</si>
  <si>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</si>
  <si>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</si>
  <si>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</si>
  <si>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</si>
  <si>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</si>
  <si>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</si>
  <si>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</si>
  <si>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</si>
  <si>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</si>
  <si>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</si>
  <si>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</si>
  <si>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</si>
  <si>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</si>
  <si>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</si>
  <si>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</si>
  <si>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</si>
  <si>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</si>
  <si>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</si>
  <si>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</si>
  <si>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</si>
  <si>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</si>
  <si>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</si>
  <si>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</si>
  <si>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</si>
  <si>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</si>
  <si>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</si>
  <si>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</si>
  <si>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</si>
  <si>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</si>
  <si>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</si>
  <si>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</si>
  <si>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</si>
  <si>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</si>
  <si>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</si>
  <si>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</si>
  <si>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</si>
  <si>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</si>
  <si>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</si>
  <si>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</si>
  <si>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</si>
  <si>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</si>
  <si>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</si>
  <si>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</si>
  <si>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</si>
  <si>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</si>
  <si>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</si>
  <si>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</si>
  <si>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</si>
  <si>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</si>
  <si>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</si>
  <si>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</si>
  <si>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</si>
  <si>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</si>
  <si>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</si>
  <si>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</si>
  <si>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</si>
  <si>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</si>
  <si>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</si>
  <si>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</si>
  <si>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</si>
  <si>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</si>
  <si>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</si>
  <si>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</si>
  <si>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</si>
  <si>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</si>
  <si>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</si>
  <si>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</si>
  <si>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</si>
  <si>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</si>
  <si>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</si>
  <si>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</si>
  <si>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</si>
  <si>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</si>
  <si>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</si>
  <si>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</si>
  <si>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</si>
  <si>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</si>
  <si>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</si>
  <si>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</si>
  <si>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</si>
  <si>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</si>
  <si>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</si>
  <si>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</si>
  <si>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</si>
  <si>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</si>
  <si>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</si>
  <si>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</si>
  <si>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</si>
  <si>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</si>
  <si>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</si>
  <si>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</si>
  <si>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</si>
  <si>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</si>
  <si>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</si>
  <si>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</si>
  <si>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</si>
  <si>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</si>
  <si>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</si>
  <si>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</si>
  <si>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</si>
  <si>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</si>
  <si>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</si>
  <si>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</si>
  <si>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</si>
  <si>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</si>
  <si>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</si>
  <si>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</si>
  <si>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</si>
  <si>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</si>
  <si>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</si>
  <si>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</si>
  <si>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</si>
  <si>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</si>
  <si>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</si>
  <si>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</si>
  <si>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</si>
  <si>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</si>
  <si>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</si>
  <si>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</si>
  <si>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</si>
  <si>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</si>
  <si>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</si>
  <si>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</si>
  <si>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</si>
  <si>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</si>
  <si>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</si>
  <si>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</si>
  <si>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</si>
  <si>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</si>
  <si>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</si>
  <si>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</si>
  <si>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</si>
  <si>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</si>
  <si>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</si>
  <si>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</si>
  <si>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</si>
  <si>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</si>
  <si>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</si>
  <si>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</si>
  <si>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</si>
  <si>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</si>
  <si>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</si>
  <si>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</si>
  <si>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</si>
  <si>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</si>
  <si>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</si>
  <si>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</si>
  <si>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</si>
  <si>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</si>
  <si>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</si>
  <si>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</si>
  <si>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</si>
  <si>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</si>
  <si>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</si>
  <si>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</si>
  <si>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</si>
  <si>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</si>
  <si>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</si>
  <si>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</si>
  <si>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</si>
  <si>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</si>
  <si>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</si>
  <si>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</si>
  <si>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</si>
  <si>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</si>
  <si>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</si>
  <si>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</si>
  <si>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</si>
  <si>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</si>
  <si>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</si>
  <si>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</si>
  <si>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</si>
  <si>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</si>
  <si>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</si>
  <si>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</si>
  <si>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</si>
  <si>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</si>
  <si>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</si>
  <si>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</si>
  <si>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</si>
  <si>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</si>
  <si>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</si>
  <si>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</si>
  <si>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</si>
  <si>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</si>
  <si>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</si>
  <si>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</si>
  <si>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</si>
  <si>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</si>
  <si>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</si>
  <si>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</si>
  <si>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</si>
  <si>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</si>
  <si>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</si>
  <si>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</si>
  <si>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</si>
  <si>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</si>
  <si>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</si>
  <si>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</si>
  <si>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</si>
  <si>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</si>
  <si>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</si>
  <si>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</si>
  <si>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</si>
  <si>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</si>
  <si>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</si>
  <si>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</si>
  <si>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</si>
  <si>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</si>
  <si>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</si>
  <si>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</si>
  <si>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</si>
  <si>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</si>
  <si>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</si>
  <si>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</si>
  <si>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</si>
  <si>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</si>
  <si>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</si>
  <si>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</si>
  <si>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</si>
  <si>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</si>
  <si>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</si>
  <si>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</si>
  <si>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</si>
  <si>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</si>
  <si>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</si>
  <si>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</si>
  <si>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</si>
  <si>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</si>
  <si>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</si>
  <si>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</si>
  <si>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</si>
  <si>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</si>
  <si>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</si>
  <si>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</si>
  <si>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</si>
  <si>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</si>
  <si>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</si>
  <si>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</si>
  <si>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</si>
  <si>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</si>
  <si>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</si>
  <si>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</si>
  <si>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</si>
  <si>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</si>
  <si>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</si>
  <si>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</si>
  <si>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</si>
  <si>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</si>
  <si>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</si>
  <si>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</si>
  <si>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</si>
  <si>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</si>
  <si>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</si>
  <si>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</si>
  <si>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</si>
  <si>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</si>
  <si>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</si>
  <si>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</si>
  <si>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</si>
  <si>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</si>
  <si>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</si>
  <si>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</si>
  <si>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</si>
  <si>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</si>
  <si>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</si>
  <si>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</si>
  <si>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</si>
  <si>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</si>
  <si>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</si>
  <si>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</si>
  <si>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</si>
  <si>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</si>
  <si>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</si>
  <si>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</si>
  <si>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</si>
  <si>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</si>
  <si>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</si>
  <si>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</si>
  <si>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</si>
  <si>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</si>
  <si>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</si>
  <si>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</si>
  <si>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</si>
  <si>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</si>
  <si>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</si>
  <si>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</si>
  <si>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</si>
  <si>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</si>
  <si>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</si>
  <si>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</si>
  <si>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</si>
  <si>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</si>
  <si>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</si>
  <si>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</si>
  <si>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</si>
  <si>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</si>
  <si>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</si>
  <si>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</si>
  <si>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</si>
  <si>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</si>
  <si>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</si>
  <si>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</si>
  <si>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</si>
  <si>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</si>
  <si>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</si>
  <si>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</si>
  <si>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</si>
  <si>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</si>
  <si>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</si>
  <si>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</si>
  <si>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</si>
  <si>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</si>
  <si>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</si>
  <si>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</si>
  <si>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</si>
  <si>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</si>
  <si>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</si>
  <si>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</si>
  <si>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</si>
  <si>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</si>
  <si>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</si>
  <si>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</si>
  <si>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</si>
  <si>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</si>
  <si>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</si>
  <si>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</si>
  <si>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</si>
  <si>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</si>
  <si>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</si>
  <si>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</si>
  <si>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</si>
  <si>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</si>
  <si>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</si>
  <si>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</si>
  <si>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</si>
  <si>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</si>
  <si>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</si>
  <si>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</si>
  <si>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</si>
  <si>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</si>
  <si>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</si>
  <si>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</si>
  <si>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</si>
  <si>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</si>
  <si>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</si>
  <si>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</si>
  <si>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</si>
  <si>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</si>
  <si>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</si>
  <si>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</si>
  <si>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</si>
  <si>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</si>
  <si>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</si>
  <si>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</si>
  <si>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</si>
  <si>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</si>
  <si>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</si>
  <si>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</si>
  <si>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</si>
  <si>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</si>
  <si>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</si>
  <si>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</si>
  <si>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</si>
  <si>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</si>
  <si>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</si>
  <si>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</si>
  <si>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</si>
  <si>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</si>
  <si>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</si>
  <si>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</si>
  <si>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</si>
  <si>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</si>
  <si>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</si>
  <si>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</si>
  <si>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</si>
  <si>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</si>
  <si>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</si>
  <si>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</si>
  <si>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</si>
  <si>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</si>
  <si>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</si>
  <si>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</si>
  <si>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</si>
  <si>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</si>
  <si>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</si>
  <si>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</si>
  <si>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</si>
  <si>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</si>
  <si>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</si>
  <si>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</si>
  <si>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</si>
  <si>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</si>
  <si>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</si>
  <si>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</si>
  <si>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</si>
  <si>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</si>
  <si>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</si>
  <si>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</si>
  <si>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</si>
  <si>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</si>
  <si>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</si>
  <si>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</si>
  <si>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</si>
  <si>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</si>
  <si>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</si>
  <si>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</si>
  <si>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</si>
  <si>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</si>
  <si>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</si>
  <si>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</si>
  <si>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</si>
  <si>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</si>
  <si>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</si>
  <si>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</si>
  <si>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</si>
  <si>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</si>
  <si>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</si>
  <si>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</si>
  <si>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</si>
  <si>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</si>
  <si>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</si>
  <si>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</si>
  <si>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</si>
  <si>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</si>
  <si>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</si>
  <si>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</si>
  <si>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</si>
  <si>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</si>
  <si>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</si>
  <si>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</si>
  <si>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</si>
  <si>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</si>
  <si>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</si>
  <si>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</si>
  <si>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</si>
  <si>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</si>
  <si>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</si>
  <si>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</si>
  <si>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</si>
  <si>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</si>
  <si>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</si>
  <si>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</si>
  <si>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</si>
  <si>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</si>
  <si>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</si>
  <si>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</si>
  <si>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</si>
  <si>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</si>
  <si>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</si>
  <si>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</si>
  <si>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</si>
  <si>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</si>
  <si>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</si>
  <si>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</si>
  <si>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</si>
  <si>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</si>
  <si>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</si>
  <si>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</si>
  <si>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</si>
  <si>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</si>
  <si>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</si>
  <si>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</si>
  <si>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</si>
  <si>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</si>
  <si>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</si>
  <si>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</si>
  <si>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</si>
  <si>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</si>
  <si>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</si>
  <si>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</si>
  <si>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</si>
  <si>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</si>
  <si>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</si>
  <si>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</si>
  <si>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</si>
  <si>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</si>
  <si>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</si>
  <si>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</si>
  <si>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</si>
  <si>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</si>
  <si>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</si>
  <si>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</si>
  <si>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</si>
  <si>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</si>
  <si>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</si>
  <si>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</si>
  <si>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</si>
  <si>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</si>
  <si>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</si>
  <si>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</si>
  <si>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</si>
  <si>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</si>
  <si>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</si>
  <si>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</si>
  <si>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</si>
  <si>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</si>
  <si>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</si>
  <si>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</si>
  <si>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</si>
  <si>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</si>
  <si>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</si>
  <si>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</si>
  <si>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</si>
  <si>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</si>
  <si>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</si>
  <si>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</si>
  <si>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</si>
  <si>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</si>
  <si>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</si>
  <si>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</si>
  <si>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</si>
  <si>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</si>
  <si>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</si>
  <si>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</si>
  <si>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</si>
  <si>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</si>
  <si>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</si>
  <si>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</si>
  <si>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</si>
  <si>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</si>
  <si>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</si>
  <si>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</si>
  <si>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</si>
  <si>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</si>
  <si>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</si>
  <si>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</si>
  <si>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</si>
  <si>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</si>
  <si>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</si>
  <si>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</si>
  <si>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</si>
  <si>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</si>
  <si>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</si>
  <si>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</si>
  <si>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</si>
  <si>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</si>
  <si>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</si>
  <si>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</si>
  <si>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</si>
  <si>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</si>
  <si>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</si>
  <si>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</si>
  <si>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</si>
  <si>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</si>
  <si>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</si>
  <si>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</si>
  <si>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</si>
  <si>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</si>
  <si>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</si>
  <si>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</si>
  <si>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</si>
  <si>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</si>
  <si>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</si>
  <si>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</si>
  <si>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</si>
  <si>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</si>
  <si>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</si>
  <si>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</si>
  <si>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</si>
  <si>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</si>
  <si>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</si>
  <si>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</si>
  <si>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</si>
  <si>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</si>
  <si>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</si>
  <si>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</si>
  <si>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</si>
  <si>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</si>
  <si>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</si>
  <si>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</si>
  <si>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</si>
  <si>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</si>
  <si>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</si>
  <si>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</si>
  <si>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</si>
  <si>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</si>
  <si>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</si>
  <si>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</si>
  <si>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</si>
  <si>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</si>
  <si>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</si>
  <si>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</si>
  <si>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</si>
  <si>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</si>
  <si>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</si>
  <si>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</si>
  <si>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</si>
  <si>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</si>
  <si>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</si>
  <si>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</si>
  <si>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</si>
  <si>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</si>
  <si>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</si>
  <si>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</si>
  <si>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</si>
  <si>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</si>
  <si>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</si>
  <si>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</si>
  <si>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</si>
  <si>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</si>
  <si>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</si>
  <si>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</si>
  <si>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</si>
  <si>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</si>
  <si>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</si>
  <si>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</si>
  <si>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</si>
  <si>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</si>
  <si>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</si>
  <si>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</si>
  <si>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</si>
  <si>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</si>
  <si>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</si>
  <si>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</si>
  <si>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</si>
  <si>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</si>
  <si>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</si>
  <si>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</si>
  <si>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</si>
  <si>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</si>
  <si>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</si>
  <si>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</si>
  <si>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</si>
  <si>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</si>
  <si>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</si>
  <si>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</si>
  <si>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</si>
  <si>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</si>
  <si>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</si>
  <si>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</si>
  <si>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</si>
  <si>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</si>
  <si>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</si>
  <si>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</si>
  <si>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</si>
  <si>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</si>
  <si>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</si>
  <si>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</si>
  <si>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</si>
  <si>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</si>
  <si>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</si>
  <si>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</si>
  <si>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</si>
  <si>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</si>
  <si>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</si>
  <si>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</si>
  <si>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</si>
  <si>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</si>
  <si>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</si>
  <si>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</si>
  <si>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</si>
  <si>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</si>
  <si>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</si>
  <si>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</si>
  <si>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</si>
  <si>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</si>
  <si>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</si>
  <si>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</si>
  <si>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</si>
  <si>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</si>
  <si>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</si>
  <si>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</si>
  <si>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</si>
  <si>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</si>
  <si>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</si>
  <si>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</si>
  <si>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</si>
  <si>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</si>
  <si>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</si>
  <si>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</si>
  <si>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</si>
  <si>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</si>
  <si>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</si>
  <si>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</si>
  <si>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</si>
  <si>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</si>
  <si>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</si>
  <si>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</si>
  <si>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</si>
  <si>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</si>
  <si>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</si>
  <si>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</si>
  <si>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</si>
  <si>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</si>
  <si>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</si>
  <si>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</si>
  <si>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</si>
  <si>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</si>
  <si>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</si>
  <si>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</si>
  <si>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</si>
  <si>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</si>
  <si>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</si>
  <si>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</si>
  <si>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</si>
  <si>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</si>
  <si>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</si>
  <si>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</si>
  <si>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</si>
  <si>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</si>
  <si>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</si>
  <si>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</si>
  <si>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</si>
  <si>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</si>
  <si>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</si>
  <si>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</si>
  <si>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</si>
  <si>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</si>
  <si>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</si>
  <si>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</si>
  <si>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</si>
  <si>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</si>
  <si>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</si>
  <si>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</si>
  <si>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</si>
  <si>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</si>
  <si>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</si>
  <si>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</si>
  <si>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</si>
  <si>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</si>
  <si>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</si>
  <si>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</si>
  <si>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</si>
  <si>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</si>
  <si>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</si>
  <si>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</si>
  <si>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</si>
  <si>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</si>
  <si>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</si>
  <si>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</si>
  <si>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</si>
  <si>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</si>
  <si>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</si>
  <si>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</si>
  <si>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</si>
  <si>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</si>
  <si>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</si>
  <si>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</si>
  <si>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</si>
  <si>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</si>
  <si>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</si>
  <si>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</si>
  <si>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</si>
  <si>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</si>
  <si>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</si>
  <si>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</si>
  <si>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</si>
  <si>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</si>
  <si>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</si>
  <si>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</si>
  <si>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</si>
  <si>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</si>
  <si>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</si>
  <si>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</si>
  <si>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</si>
  <si>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</si>
  <si>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</si>
  <si>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</si>
  <si>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</si>
  <si>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</si>
  <si>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</si>
  <si>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</si>
  <si>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</si>
  <si>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</si>
  <si>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</si>
  <si>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</si>
  <si>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</si>
  <si>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</si>
  <si>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</si>
  <si>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</si>
  <si>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</si>
  <si>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</si>
  <si>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</si>
  <si>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</si>
  <si>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</si>
  <si>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</si>
  <si>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</si>
  <si>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</si>
  <si>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</si>
  <si>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</si>
  <si>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</si>
  <si>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</si>
  <si>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</si>
  <si>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</si>
  <si>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</si>
  <si>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</si>
  <si>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</si>
  <si>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</si>
  <si>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</si>
  <si>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</si>
  <si>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</si>
  <si>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</si>
  <si>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</si>
  <si>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</si>
  <si>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</si>
  <si>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</si>
  <si>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</si>
  <si>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</si>
  <si>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</si>
  <si>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</si>
  <si>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</si>
  <si>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</si>
  <si>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</si>
  <si>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</si>
  <si>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</si>
  <si>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</si>
  <si>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</si>
  <si>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</si>
  <si>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</si>
  <si>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</si>
  <si>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</si>
  <si>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</si>
  <si>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</si>
  <si>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</si>
  <si>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</si>
  <si>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</si>
  <si>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</si>
  <si>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</si>
  <si>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</si>
  <si>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</si>
  <si>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</si>
  <si>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</si>
  <si>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</si>
  <si>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</si>
  <si>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</si>
  <si>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</si>
  <si>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</si>
  <si>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</si>
  <si>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</si>
  <si>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</si>
  <si>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</si>
  <si>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</si>
  <si>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</si>
  <si>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</si>
  <si>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</si>
  <si>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</si>
  <si>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</si>
  <si>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</si>
  <si>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</si>
  <si>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</si>
  <si>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</si>
  <si>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</si>
  <si>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</si>
  <si>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</si>
  <si>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</si>
  <si>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</si>
  <si>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</si>
  <si>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</si>
  <si>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</si>
  <si>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</si>
  <si>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</si>
  <si>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</si>
  <si>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</si>
  <si>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</si>
  <si>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</si>
  <si>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</si>
  <si>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</si>
  <si>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</si>
  <si>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</si>
  <si>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</si>
  <si>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</si>
  <si>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</si>
  <si>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</si>
  <si>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</si>
  <si>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</si>
  <si>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</si>
  <si>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</si>
  <si>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</si>
  <si>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</si>
  <si>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</si>
  <si>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</si>
  <si>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</si>
  <si>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</si>
  <si>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</si>
  <si>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</si>
  <si>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</si>
  <si>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</si>
  <si>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</si>
  <si>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</si>
  <si>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</si>
  <si>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</si>
  <si>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</si>
  <si>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</si>
  <si>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</si>
  <si>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</si>
  <si>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</si>
  <si>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</si>
  <si>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</si>
  <si>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</si>
  <si>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</si>
  <si>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</si>
  <si>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</si>
  <si>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</si>
  <si>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</si>
  <si>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</si>
  <si>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</si>
  <si>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</si>
  <si>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</si>
  <si>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</si>
  <si>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</si>
  <si>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</si>
  <si>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</si>
  <si>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</si>
  <si>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</si>
  <si>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</si>
  <si>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</si>
  <si>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</si>
  <si>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</si>
  <si>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</si>
  <si>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</si>
  <si>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</si>
  <si>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</si>
  <si>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</si>
  <si>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</si>
  <si>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</si>
  <si>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</si>
  <si>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</si>
  <si>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</si>
  <si>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</si>
  <si>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</si>
  <si>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</si>
  <si>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</si>
  <si>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</si>
  <si>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</si>
  <si>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</si>
  <si>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</si>
  <si>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</si>
  <si>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</si>
  <si>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</si>
  <si>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</si>
  <si>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</si>
  <si>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</si>
  <si>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</si>
  <si>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</si>
  <si>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</si>
  <si>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</si>
  <si>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</si>
  <si>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</si>
  <si>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</si>
  <si>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</si>
  <si>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</si>
  <si>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</si>
  <si>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</si>
  <si>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</si>
  <si>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</si>
  <si>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</si>
  <si>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</si>
  <si>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</si>
  <si>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</si>
  <si>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</si>
  <si>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</si>
  <si>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</si>
  <si>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</si>
  <si>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</si>
  <si>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</si>
  <si>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</si>
  <si>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</si>
  <si>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</si>
  <si>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</si>
  <si>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</si>
  <si>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</si>
  <si>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</si>
  <si>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</si>
  <si>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</si>
  <si>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</si>
  <si>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</si>
  <si>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</si>
  <si>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</si>
  <si>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</si>
  <si>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</si>
  <si>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</si>
  <si>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</si>
  <si>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</si>
  <si>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</si>
  <si>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</si>
  <si>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</si>
  <si>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</si>
  <si>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</si>
  <si>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</si>
  <si>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</si>
  <si>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</si>
  <si>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</si>
  <si>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</si>
  <si>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</si>
  <si>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</si>
  <si>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</si>
  <si>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</si>
  <si>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</si>
  <si>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</si>
  <si>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</si>
  <si>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</si>
  <si>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</si>
  <si>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</si>
  <si>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</si>
  <si>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</si>
  <si>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</si>
  <si>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</si>
  <si>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</si>
  <si>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</si>
  <si>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</si>
  <si>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</si>
  <si>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</si>
  <si>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</si>
  <si>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</si>
  <si>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</si>
  <si>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</si>
  <si>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</si>
  <si>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</si>
  <si>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</si>
  <si>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</si>
  <si>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</si>
  <si>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</si>
  <si>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</si>
  <si>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</si>
  <si>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</si>
  <si>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</si>
  <si>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</si>
  <si>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</si>
  <si>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</si>
  <si>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</si>
  <si>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</si>
  <si>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</si>
  <si>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</si>
  <si>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</si>
  <si>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</si>
  <si>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</si>
  <si>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</si>
  <si>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</si>
  <si>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</si>
  <si>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</si>
  <si>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</si>
  <si>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</si>
  <si>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</si>
  <si>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</si>
  <si>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</si>
  <si>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</si>
  <si>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</si>
  <si>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</si>
  <si>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</si>
  <si>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</si>
  <si>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</si>
  <si>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</si>
  <si>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</si>
  <si>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</si>
  <si>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</si>
  <si>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</si>
  <si>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</si>
  <si>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</si>
  <si>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</si>
  <si>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</si>
  <si>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</si>
  <si>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</si>
  <si>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</si>
  <si>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</si>
  <si>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</si>
  <si>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</si>
  <si>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</si>
  <si>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</si>
  <si>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</si>
  <si>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</si>
  <si>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</si>
  <si>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</si>
  <si>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</si>
  <si>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</si>
  <si>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</si>
  <si>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</si>
  <si>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</si>
  <si>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</si>
  <si>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</si>
  <si>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</si>
  <si>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</si>
  <si>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</si>
  <si>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</si>
  <si>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</si>
  <si>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</si>
  <si>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</si>
  <si>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</si>
  <si>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</si>
  <si>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</si>
  <si>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</si>
  <si>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</si>
  <si>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</si>
  <si>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</si>
  <si>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</si>
  <si>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</si>
  <si>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</si>
  <si>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</si>
  <si>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</si>
  <si>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</si>
  <si>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</si>
  <si>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</si>
  <si>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</si>
  <si>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</si>
  <si>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</si>
  <si>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</si>
  <si>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</si>
  <si>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</si>
  <si>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</si>
  <si>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</si>
  <si>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</si>
  <si>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</si>
  <si>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</si>
  <si>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</si>
  <si>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</si>
  <si>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</si>
  <si>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</si>
  <si>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</si>
  <si>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</si>
  <si>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</si>
  <si>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</si>
  <si>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</si>
  <si>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</si>
  <si>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</si>
  <si>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</si>
  <si>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</si>
  <si>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</si>
  <si>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</si>
  <si>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</si>
  <si>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</si>
  <si>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</si>
  <si>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</si>
  <si>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</si>
  <si>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</si>
  <si>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</si>
  <si>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</si>
  <si>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</si>
  <si>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</si>
  <si>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</si>
  <si>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</si>
  <si>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</si>
  <si>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</si>
  <si>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</si>
  <si>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</si>
  <si>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</si>
  <si>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</si>
  <si>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</si>
  <si>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</si>
  <si>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</si>
  <si>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</si>
  <si>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</si>
  <si>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</si>
  <si>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</si>
  <si>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</si>
  <si>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</si>
  <si>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</si>
  <si>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</si>
  <si>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</si>
  <si>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</si>
  <si>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</si>
  <si>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</si>
  <si>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</si>
  <si>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</si>
  <si>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</si>
  <si>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</si>
  <si>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</si>
  <si>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</si>
  <si>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</si>
  <si>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</si>
  <si>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</si>
  <si>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</si>
  <si>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</si>
  <si>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</si>
  <si>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</si>
  <si>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</si>
  <si>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</si>
  <si>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</si>
  <si>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</si>
  <si>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</si>
  <si>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</si>
  <si>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</si>
  <si>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</si>
  <si>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</si>
  <si>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</si>
  <si>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</si>
  <si>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</si>
  <si>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</si>
  <si>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</si>
  <si>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</si>
  <si>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</si>
  <si>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</si>
  <si>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</si>
  <si>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</si>
  <si>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</si>
  <si>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</si>
  <si>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</si>
  <si>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</si>
  <si>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</si>
  <si>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</si>
  <si>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</si>
  <si>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</si>
  <si>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</si>
  <si>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</si>
  <si>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</si>
  <si>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</si>
  <si>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</si>
  <si>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</si>
  <si>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</si>
  <si>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</si>
  <si>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</si>
  <si>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</si>
  <si>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</si>
  <si>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</si>
  <si>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</si>
  <si>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</si>
  <si>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</si>
  <si>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</si>
  <si>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</si>
  <si>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</si>
  <si>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</si>
  <si>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</si>
  <si>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</si>
  <si>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</si>
  <si>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</si>
  <si>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</si>
  <si>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</si>
  <si>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</si>
  <si>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</si>
  <si>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</si>
  <si>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</si>
  <si>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</si>
  <si>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</si>
  <si>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</si>
  <si>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</si>
  <si>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</si>
  <si>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</si>
  <si>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</si>
  <si>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</si>
  <si>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</si>
  <si>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</si>
  <si>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</si>
  <si>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</si>
  <si>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</si>
  <si>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</si>
  <si>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</si>
  <si>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</si>
  <si>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</si>
  <si>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</si>
  <si>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</si>
  <si>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</si>
  <si>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</si>
  <si>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</si>
  <si>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</si>
  <si>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</si>
  <si>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</si>
  <si>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</si>
  <si>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</si>
  <si>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</si>
  <si>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</si>
  <si>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</si>
  <si>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</si>
  <si>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</si>
  <si>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</si>
  <si>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</si>
  <si>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</si>
  <si>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</si>
  <si>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</si>
  <si>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</si>
  <si>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</si>
  <si>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</si>
  <si>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</si>
  <si>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</si>
  <si>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</si>
  <si>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</si>
  <si>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</si>
  <si>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</si>
  <si>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</si>
  <si>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</si>
  <si>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</si>
  <si>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</si>
  <si>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</si>
  <si>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</si>
  <si>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</si>
  <si>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</si>
  <si>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</si>
  <si>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</si>
  <si>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</si>
  <si>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</si>
  <si>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</si>
  <si>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</si>
  <si>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</si>
  <si>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</si>
  <si>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</si>
  <si>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</si>
  <si>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</si>
  <si>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</si>
  <si>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</si>
  <si>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</si>
  <si>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</si>
  <si>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</si>
  <si>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</si>
  <si>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</si>
  <si>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</si>
  <si>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</si>
  <si>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</si>
  <si>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</si>
  <si>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</si>
  <si>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</si>
  <si>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</si>
  <si>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</si>
  <si>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</si>
  <si>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</si>
  <si>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</si>
  <si>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</si>
  <si>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</si>
  <si>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</si>
  <si>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</si>
  <si>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</si>
  <si>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</si>
  <si>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</si>
  <si>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</si>
  <si>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</si>
  <si>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</si>
  <si>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</si>
  <si>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</si>
  <si>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</si>
  <si>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</si>
  <si>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</si>
  <si>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</si>
  <si>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</si>
  <si>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</si>
  <si>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</si>
  <si>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</si>
  <si>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</si>
  <si>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</si>
  <si>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</si>
  <si>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</si>
  <si>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</si>
  <si>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</si>
  <si>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</si>
  <si>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</si>
  <si>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</si>
  <si>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</si>
  <si>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</si>
  <si>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</si>
  <si>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</si>
  <si>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</si>
  <si>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</si>
  <si>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</si>
  <si>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</si>
  <si>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</si>
  <si>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</si>
  <si>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</si>
  <si>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</si>
  <si>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</si>
  <si>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</si>
  <si>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</si>
  <si>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</si>
  <si>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</si>
  <si>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</si>
  <si>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</si>
  <si>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</si>
  <si>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</si>
  <si>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</si>
  <si>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</si>
  <si>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</si>
  <si>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</si>
  <si>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</si>
  <si>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</si>
  <si>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</si>
  <si>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</si>
  <si>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</si>
  <si>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</si>
  <si>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</si>
  <si>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</si>
  <si>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</si>
  <si>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</si>
  <si>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</si>
  <si>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</si>
  <si>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</si>
  <si>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</si>
  <si>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</si>
  <si>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</si>
  <si>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</si>
  <si>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</si>
  <si>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</si>
  <si>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</si>
  <si>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</si>
  <si>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</si>
  <si>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</si>
  <si>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</si>
  <si>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</si>
  <si>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</si>
  <si>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</si>
  <si>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</si>
  <si>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</si>
  <si>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</si>
  <si>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</si>
  <si>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</si>
  <si>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</si>
  <si>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</si>
  <si>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</si>
  <si>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</si>
  <si>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</si>
  <si>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</si>
  <si>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</si>
  <si>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</si>
  <si>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</si>
  <si>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</si>
  <si>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</si>
  <si>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</si>
  <si>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</si>
  <si>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</si>
  <si>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</si>
  <si>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</si>
  <si>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</si>
  <si>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</si>
  <si>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</si>
  <si>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</si>
  <si>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</si>
  <si>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</si>
  <si>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</si>
  <si>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</si>
  <si>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</si>
  <si>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</si>
  <si>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</si>
  <si>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</si>
  <si>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</si>
  <si>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</si>
  <si>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</si>
  <si>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</si>
  <si>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</si>
  <si>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</si>
  <si>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</si>
  <si>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</si>
  <si>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</si>
  <si>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</si>
  <si>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</si>
  <si>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</si>
  <si>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</si>
  <si>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</si>
  <si>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</si>
  <si>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</si>
  <si>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</si>
  <si>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</si>
  <si>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</si>
  <si>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</si>
  <si>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</si>
  <si>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</si>
  <si>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</si>
  <si>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</si>
  <si>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</si>
  <si>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</si>
  <si>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</si>
  <si>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</si>
  <si>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</si>
  <si>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</si>
  <si>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</si>
  <si>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</si>
  <si>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</si>
  <si>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</si>
  <si>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</si>
  <si>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</si>
  <si>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</si>
  <si>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</si>
  <si>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</si>
  <si>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</si>
  <si>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</si>
  <si>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</si>
  <si>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</si>
  <si>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</si>
  <si>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</si>
  <si>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</si>
  <si>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</si>
  <si>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</si>
  <si>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</si>
  <si>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</si>
  <si>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</si>
  <si>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</si>
  <si>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</si>
  <si>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</si>
  <si>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</si>
  <si>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</si>
  <si>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</si>
  <si>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</si>
  <si>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</si>
  <si>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</si>
  <si>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</si>
  <si>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</si>
  <si>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</si>
  <si>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</si>
  <si>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</si>
  <si>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</si>
  <si>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</si>
  <si>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</si>
  <si>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</si>
  <si>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</si>
  <si>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</si>
  <si>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</si>
  <si>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</si>
  <si>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</si>
  <si>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</si>
  <si>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</si>
  <si>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</si>
  <si>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</si>
  <si>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</si>
  <si>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</si>
  <si>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</si>
  <si>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</si>
  <si>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</si>
  <si>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</si>
  <si>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</si>
  <si>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</si>
  <si>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</si>
  <si>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</si>
  <si>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</si>
  <si>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</si>
  <si>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</si>
  <si>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</si>
  <si>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</si>
  <si>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</si>
  <si>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</si>
  <si>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</si>
  <si>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</si>
  <si>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</si>
  <si>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</si>
  <si>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</si>
  <si>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</si>
  <si>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</si>
  <si>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</si>
  <si>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</si>
  <si>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</si>
  <si>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</si>
  <si>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</si>
  <si>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</si>
  <si>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</si>
  <si>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</si>
  <si>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</si>
  <si>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</si>
  <si>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</si>
  <si>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</si>
  <si>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</si>
  <si>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</si>
  <si>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</si>
  <si>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</si>
  <si>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</si>
  <si>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</si>
  <si>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</si>
  <si>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</si>
  <si>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</si>
  <si>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</si>
  <si>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</si>
  <si>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</si>
  <si>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</si>
  <si>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</si>
  <si>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</si>
  <si>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</si>
  <si>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</si>
  <si>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</si>
  <si>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</si>
  <si>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</si>
  <si>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</si>
  <si>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</si>
  <si>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</si>
  <si>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</si>
  <si>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</si>
  <si>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</si>
  <si>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</si>
  <si>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</si>
  <si>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</si>
  <si>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</si>
  <si>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</si>
  <si>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</si>
  <si>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</si>
  <si>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</si>
  <si>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</si>
  <si>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</si>
  <si>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</si>
  <si>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</si>
  <si>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</si>
  <si>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</si>
  <si>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</si>
  <si>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</si>
  <si>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</si>
  <si>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</si>
  <si>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</si>
  <si>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</si>
  <si>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</si>
  <si>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</si>
  <si>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</si>
  <si>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</si>
  <si>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</si>
  <si>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</si>
  <si>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</si>
  <si>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</si>
  <si>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</si>
  <si>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</si>
  <si>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</si>
  <si>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</si>
  <si>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</si>
  <si>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</si>
  <si>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</si>
  <si>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</si>
  <si>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</si>
  <si>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</si>
  <si>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</si>
  <si>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</si>
  <si>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</si>
  <si>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</si>
  <si>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</si>
  <si>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</si>
  <si>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</si>
  <si>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</si>
  <si>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</si>
  <si>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</si>
  <si>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</si>
  <si>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</si>
  <si>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</si>
  <si>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</si>
  <si>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</si>
  <si>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</si>
  <si>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</si>
  <si>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</si>
  <si>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</si>
  <si>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</si>
  <si>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</si>
  <si>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</si>
  <si>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</si>
  <si>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</si>
  <si>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</si>
  <si>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</si>
  <si>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</si>
  <si>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</si>
  <si>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</si>
  <si>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</si>
  <si>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</si>
  <si>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</si>
  <si>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</si>
  <si>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</si>
  <si>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</si>
  <si>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</si>
  <si>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</si>
  <si>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</si>
  <si>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</si>
  <si>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</si>
  <si>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</si>
  <si>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</si>
  <si>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</si>
  <si>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</si>
  <si>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</si>
  <si>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</si>
  <si>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</si>
  <si>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</si>
  <si>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</si>
  <si>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</si>
  <si>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</si>
  <si>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</si>
  <si>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</si>
  <si>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</si>
  <si>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</si>
  <si>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</si>
  <si>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</si>
  <si>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</si>
  <si>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</si>
  <si>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</si>
  <si>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</si>
  <si>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</si>
  <si>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</si>
  <si>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</si>
  <si>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</si>
  <si>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</si>
  <si>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</si>
  <si>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</si>
  <si>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</si>
  <si>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</si>
  <si>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</si>
  <si>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</si>
  <si>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</si>
  <si>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</si>
  <si>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</si>
  <si>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</si>
  <si>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</si>
  <si>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</si>
  <si>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</si>
  <si>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</si>
  <si>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</si>
  <si>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</si>
  <si>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</si>
  <si>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</si>
  <si>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</si>
  <si>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</si>
  <si>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</si>
  <si>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</si>
  <si>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</si>
  <si>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</si>
  <si>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</si>
  <si>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</si>
  <si>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</si>
  <si>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</si>
  <si>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</si>
  <si>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</si>
  <si>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</si>
  <si>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</si>
  <si>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</si>
  <si>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</si>
  <si>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</si>
  <si>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</si>
  <si>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</si>
  <si>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</si>
  <si>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</si>
  <si>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</si>
  <si>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</si>
  <si>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</si>
  <si>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</si>
  <si>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</si>
  <si>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</si>
  <si>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</si>
  <si>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</si>
  <si>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</si>
  <si>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</si>
  <si>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</si>
  <si>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</si>
  <si>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</si>
  <si>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</si>
  <si>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</si>
  <si>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</si>
  <si>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</si>
  <si>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</si>
  <si>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</si>
  <si>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</si>
  <si>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</si>
  <si>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</si>
  <si>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</si>
  <si>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</si>
  <si>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</si>
  <si>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</si>
  <si>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</si>
  <si>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</si>
  <si>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</si>
  <si>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</si>
  <si>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</si>
  <si>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</si>
  <si>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</si>
  <si>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</si>
  <si>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</si>
  <si>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</si>
  <si>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</si>
  <si>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</si>
  <si>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</si>
  <si>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</si>
  <si>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</si>
  <si>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</si>
  <si>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</si>
  <si>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</si>
  <si>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</si>
  <si>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</si>
  <si>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</si>
  <si>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</si>
  <si>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</si>
  <si>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</si>
  <si>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</si>
  <si>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</si>
  <si>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</si>
  <si>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</si>
  <si>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</si>
  <si>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</si>
  <si>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</si>
  <si>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</si>
  <si>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</si>
  <si>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</si>
  <si>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</si>
  <si>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</si>
  <si>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</si>
  <si>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</si>
  <si>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</si>
  <si>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</si>
  <si>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</si>
  <si>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</si>
  <si>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</si>
  <si>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</si>
  <si>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</si>
  <si>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</si>
  <si>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</si>
  <si>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</si>
  <si>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</si>
  <si>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</si>
  <si>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</si>
  <si>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</si>
  <si>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</si>
  <si>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</si>
  <si>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</si>
  <si>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</si>
  <si>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</si>
  <si>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</si>
  <si>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</si>
  <si>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</si>
  <si>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</si>
  <si>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</si>
  <si>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</si>
  <si>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</si>
  <si>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</si>
  <si>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</si>
  <si>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</si>
  <si>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</si>
  <si>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</si>
  <si>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</si>
  <si>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</si>
  <si>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</si>
  <si>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</si>
  <si>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</si>
  <si>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</si>
  <si>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</si>
  <si>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</si>
  <si>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</si>
  <si>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</si>
  <si>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</si>
  <si>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</si>
  <si>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</si>
  <si>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</si>
  <si>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</si>
  <si>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</si>
  <si>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</si>
  <si>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</si>
  <si>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</si>
  <si>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</si>
  <si>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</si>
  <si>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</si>
  <si>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</si>
  <si>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</si>
  <si>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</si>
  <si>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</si>
  <si>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</si>
  <si>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</si>
  <si>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</si>
  <si>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</si>
  <si>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</si>
  <si>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</si>
  <si>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</si>
  <si>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</si>
  <si>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</si>
  <si>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</si>
  <si>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</si>
  <si>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</si>
  <si>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</si>
  <si>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</si>
  <si>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</si>
  <si>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</si>
  <si>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</si>
  <si>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</si>
  <si>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</si>
  <si>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</si>
  <si>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</si>
  <si>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</si>
  <si>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</si>
  <si>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</si>
  <si>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</si>
  <si>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</si>
  <si>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</si>
  <si>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</si>
  <si>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</si>
  <si>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</si>
  <si>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</si>
  <si>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</si>
  <si>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</si>
  <si>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</si>
  <si>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</si>
  <si>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</si>
  <si>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</si>
  <si>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</si>
  <si>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</si>
  <si>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</si>
  <si>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</si>
  <si>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</si>
  <si>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</si>
  <si>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</si>
  <si>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</si>
  <si>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</si>
  <si>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</si>
  <si>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</si>
  <si>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</si>
  <si>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</si>
  <si>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</si>
  <si>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</si>
  <si>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</si>
  <si>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</si>
  <si>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</si>
  <si>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</si>
  <si>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</si>
  <si>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</si>
  <si>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</si>
  <si>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</si>
  <si>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</si>
  <si>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</si>
  <si>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</si>
  <si>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</si>
  <si>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</si>
  <si>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</si>
  <si>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</si>
  <si>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</si>
  <si>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</si>
  <si>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</si>
  <si>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</si>
  <si>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</si>
  <si>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</si>
  <si>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</si>
  <si>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</si>
  <si>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</si>
  <si>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</si>
  <si>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</si>
  <si>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</si>
  <si>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</si>
  <si>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</si>
  <si>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</si>
  <si>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</si>
  <si>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</si>
  <si>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</si>
  <si>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</si>
  <si>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</si>
  <si>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</si>
  <si>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</si>
  <si>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</si>
  <si>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</si>
  <si>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</si>
  <si>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</si>
  <si>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</si>
  <si>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</si>
  <si>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</si>
  <si>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</si>
  <si>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</si>
  <si>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</si>
  <si>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</si>
  <si>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</si>
  <si>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</si>
  <si>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</si>
  <si>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</si>
  <si>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</si>
  <si>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</si>
  <si>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</si>
  <si>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</si>
  <si>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</si>
  <si>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</si>
  <si>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</si>
  <si>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</si>
  <si>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</si>
  <si>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</si>
  <si>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</si>
  <si>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</si>
  <si>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</si>
  <si>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</si>
  <si>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</si>
  <si>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</si>
  <si>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</si>
  <si>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</si>
  <si>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</si>
  <si>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</si>
  <si>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</si>
  <si>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</si>
  <si>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</si>
  <si>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</si>
  <si>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</si>
  <si>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</si>
  <si>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</si>
  <si>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</si>
  <si>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</si>
  <si>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</si>
  <si>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</si>
  <si>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</si>
  <si>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</si>
  <si>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</si>
  <si>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</si>
  <si>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</si>
  <si>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</si>
  <si>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</si>
  <si>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</si>
  <si>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</si>
  <si>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</si>
  <si>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</si>
  <si>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</si>
  <si>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</si>
  <si>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</si>
  <si>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</si>
  <si>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</si>
  <si>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</si>
  <si>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</si>
  <si>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</si>
  <si>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</si>
  <si>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</si>
  <si>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</si>
  <si>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</si>
  <si>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</si>
  <si>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</si>
  <si>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</si>
  <si>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</si>
  <si>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</si>
  <si>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</si>
  <si>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</si>
  <si>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</si>
  <si>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</si>
  <si>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</si>
  <si>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</si>
  <si>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</si>
  <si>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</si>
  <si>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</si>
  <si>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</si>
  <si>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</si>
  <si>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</si>
  <si>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</si>
  <si>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</si>
  <si>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</si>
  <si>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</si>
  <si>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</si>
  <si>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</si>
  <si>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</si>
  <si>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</si>
  <si>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</si>
  <si>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</si>
  <si>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</si>
  <si>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</si>
  <si>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</si>
  <si>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</si>
  <si>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</si>
  <si>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</si>
  <si>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</si>
  <si>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</si>
  <si>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</si>
  <si>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</si>
  <si>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</si>
  <si>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</si>
  <si>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</si>
  <si>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</si>
  <si>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</si>
  <si>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</si>
  <si>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</si>
  <si>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</si>
  <si>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</si>
  <si>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</si>
  <si>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</si>
  <si>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</si>
  <si>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</si>
  <si>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</si>
  <si>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</si>
  <si>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</si>
  <si>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</si>
  <si>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</si>
  <si>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</si>
  <si>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</si>
  <si>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</si>
  <si>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</si>
  <si>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</si>
  <si>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</si>
  <si>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</si>
  <si>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</si>
  <si>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</si>
  <si>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</si>
  <si>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</si>
  <si>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</si>
  <si>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</si>
  <si>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</si>
  <si>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</si>
  <si>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</si>
  <si>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</si>
  <si>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</si>
  <si>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</si>
  <si>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</si>
  <si>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</si>
  <si>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</si>
  <si>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</si>
  <si>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</si>
  <si>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</si>
  <si>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</si>
  <si>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</si>
  <si>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</si>
  <si>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</si>
  <si>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</si>
  <si>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</si>
  <si>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</si>
  <si>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</si>
  <si>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</si>
  <si>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</si>
  <si>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</si>
  <si>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</si>
  <si>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</si>
  <si>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</si>
  <si>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</si>
  <si>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</si>
  <si>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</si>
  <si>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</si>
  <si>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</si>
  <si>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</si>
  <si>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</si>
  <si>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</si>
  <si>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</si>
  <si>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</si>
  <si>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</si>
  <si>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</si>
  <si>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</si>
  <si>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</si>
  <si>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</si>
  <si>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</si>
  <si>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</si>
  <si>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</si>
  <si>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</si>
  <si>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</si>
  <si>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</si>
  <si>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</si>
  <si>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</si>
  <si>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</si>
  <si>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</si>
  <si>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</si>
  <si>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</si>
  <si>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</si>
  <si>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</si>
  <si>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</si>
  <si>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</si>
  <si>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</si>
  <si>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</si>
  <si>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</si>
  <si>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</si>
  <si>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</si>
  <si>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</si>
  <si>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</si>
  <si>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</si>
  <si>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</si>
  <si>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</si>
  <si>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</si>
  <si>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</si>
  <si>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</si>
  <si>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</si>
  <si>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</si>
  <si>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</si>
  <si>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</si>
  <si>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</si>
  <si>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</si>
  <si>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</si>
  <si>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</si>
  <si>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</si>
  <si>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</si>
  <si>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</si>
  <si>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</si>
  <si>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</si>
  <si>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</si>
  <si>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</si>
  <si>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</si>
  <si>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</si>
  <si>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</si>
  <si>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</si>
  <si>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</si>
  <si>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</si>
  <si>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</si>
  <si>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</si>
  <si>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</si>
  <si>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</si>
  <si>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</si>
  <si>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</si>
  <si>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</si>
  <si>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</si>
  <si>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</si>
  <si>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</si>
  <si>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</si>
  <si>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</si>
  <si>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</si>
  <si>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</si>
  <si>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</si>
  <si>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</si>
  <si>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</si>
  <si>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</si>
  <si>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</si>
  <si>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</si>
  <si>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</si>
  <si>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</si>
  <si>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</si>
  <si>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</si>
  <si>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</si>
  <si>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</si>
  <si>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</si>
  <si>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</si>
  <si>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</si>
  <si>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</si>
  <si>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</si>
  <si>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</si>
  <si>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</si>
  <si>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</si>
  <si>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</si>
  <si>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</si>
  <si>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</si>
  <si>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</si>
  <si>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</si>
  <si>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</si>
  <si>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</si>
  <si>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</si>
  <si>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</si>
  <si>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</si>
  <si>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</si>
  <si>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</si>
  <si>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</si>
  <si>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</si>
  <si>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</si>
  <si>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</si>
  <si>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</si>
  <si>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</si>
  <si>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</si>
  <si>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</si>
  <si>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</si>
  <si>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</si>
  <si>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</si>
  <si>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</si>
  <si>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</si>
  <si>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</si>
  <si>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</si>
  <si>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</si>
  <si>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</si>
  <si>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</si>
  <si>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</si>
  <si>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</si>
  <si>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</si>
  <si>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</si>
  <si>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</si>
  <si>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</si>
  <si>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</si>
  <si>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</si>
  <si>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</si>
  <si>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</si>
  <si>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</si>
  <si>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</si>
  <si>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</si>
  <si>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</si>
  <si>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</si>
  <si>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</si>
  <si>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</si>
  <si>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</si>
  <si>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</si>
  <si>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</si>
  <si>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</si>
  <si>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</si>
  <si>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</si>
  <si>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</si>
  <si>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</si>
  <si>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</si>
  <si>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</si>
  <si>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</si>
  <si>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</si>
  <si>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</si>
  <si>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</si>
  <si>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</si>
  <si>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</si>
  <si>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</si>
  <si>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</si>
  <si>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</si>
  <si>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</si>
  <si>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</si>
  <si>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</si>
  <si>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</si>
  <si>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</si>
  <si>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</si>
  <si>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</si>
  <si>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</si>
  <si>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</si>
  <si>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</si>
  <si>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</si>
  <si>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</si>
  <si>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</si>
  <si>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</si>
  <si>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</si>
  <si>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</si>
  <si>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</si>
  <si>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</si>
  <si>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</si>
  <si>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</si>
  <si>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</si>
  <si>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</si>
  <si>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</si>
  <si>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</si>
  <si>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</si>
  <si>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</si>
  <si>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</si>
  <si>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</si>
  <si>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</si>
  <si>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</si>
  <si>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</si>
  <si>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</si>
  <si>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</si>
  <si>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</si>
  <si>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</si>
  <si>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</si>
  <si>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</si>
  <si>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</si>
  <si>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</si>
  <si>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</si>
  <si>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</si>
  <si>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</si>
  <si>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</si>
  <si>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</si>
  <si>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</si>
  <si>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</si>
  <si>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</si>
  <si>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</si>
  <si>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</si>
  <si>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</si>
  <si>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</si>
  <si>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</si>
  <si>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</si>
  <si>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</si>
  <si>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</si>
  <si>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</si>
  <si>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</si>
  <si>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</si>
  <si>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</si>
  <si>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</si>
  <si>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</si>
  <si>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</si>
  <si>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</si>
  <si>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</si>
  <si>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</si>
  <si>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</si>
  <si>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</si>
  <si>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</si>
  <si>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</si>
  <si>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</si>
  <si>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</si>
  <si>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</si>
  <si>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</si>
  <si>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</si>
  <si>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</si>
  <si>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</si>
  <si>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</si>
  <si>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</si>
  <si>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</si>
  <si>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</si>
  <si>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</si>
  <si>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</si>
  <si>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</si>
  <si>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</si>
  <si>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</si>
  <si>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</si>
  <si>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</si>
  <si>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</si>
  <si>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</si>
  <si>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</si>
  <si>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</si>
  <si>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</si>
  <si>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</si>
  <si>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</si>
  <si>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</si>
  <si>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</si>
  <si>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</si>
  <si>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</si>
  <si>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</si>
  <si>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</si>
  <si>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</si>
  <si>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</si>
  <si>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</si>
  <si>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</si>
  <si>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</si>
  <si>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</si>
  <si>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</si>
  <si>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</si>
  <si>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</si>
  <si>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</si>
  <si>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</si>
  <si>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</si>
  <si>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</si>
  <si>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</si>
  <si>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</si>
  <si>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</si>
  <si>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</si>
  <si>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</si>
  <si>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</si>
  <si>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</si>
  <si>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</si>
  <si>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</si>
  <si>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</si>
  <si>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</si>
  <si>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</si>
  <si>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</si>
  <si>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</si>
  <si>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</si>
  <si>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</si>
  <si>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</si>
  <si>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</si>
  <si>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</si>
  <si>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</si>
  <si>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</si>
  <si>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</si>
  <si>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</si>
  <si>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</si>
  <si>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</si>
  <si>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</si>
  <si>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</si>
  <si>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</si>
  <si>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</si>
  <si>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</si>
  <si>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</si>
  <si>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</si>
  <si>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</si>
  <si>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</si>
  <si>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</si>
  <si>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</si>
  <si>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</si>
  <si>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</si>
  <si>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</si>
  <si>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</si>
  <si>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</si>
  <si>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</si>
  <si>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</si>
  <si>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</si>
  <si>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</si>
  <si>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</si>
  <si>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</si>
  <si>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</si>
  <si>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</si>
  <si>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</si>
  <si>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</si>
  <si>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</si>
  <si>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</si>
  <si>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</si>
  <si>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</si>
  <si>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</si>
  <si>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</si>
  <si>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</si>
  <si>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</si>
  <si>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</si>
  <si>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</si>
  <si>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</si>
  <si>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</si>
  <si>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</si>
  <si>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</si>
  <si>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</si>
  <si>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</si>
  <si>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</si>
  <si>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</si>
  <si>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</si>
  <si>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</si>
  <si>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</si>
  <si>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</si>
  <si>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</si>
  <si>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</si>
  <si>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</si>
  <si>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</si>
  <si>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</si>
  <si>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</si>
  <si>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</si>
  <si>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</si>
  <si>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</si>
  <si>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</si>
  <si>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</si>
  <si>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</si>
  <si>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</si>
  <si>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</si>
  <si>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</si>
  <si>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</si>
  <si>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</si>
  <si>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</si>
  <si>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</si>
  <si>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</si>
  <si>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</si>
  <si>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</si>
  <si>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</si>
  <si>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</si>
  <si>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</si>
  <si>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</si>
  <si>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</si>
  <si>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</si>
  <si>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</si>
  <si>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</si>
  <si>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</si>
  <si>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</si>
  <si>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</si>
  <si>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</si>
  <si>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</si>
  <si>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</si>
  <si>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</si>
  <si>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</si>
  <si>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</si>
  <si>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</si>
  <si>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</si>
  <si>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</si>
  <si>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</si>
  <si>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</si>
  <si>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</si>
  <si>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</si>
  <si>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</si>
  <si>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</si>
  <si>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</si>
  <si>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</si>
  <si>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</si>
  <si>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</si>
  <si>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</si>
  <si>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</si>
  <si>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</si>
  <si>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</si>
  <si>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</si>
  <si>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</si>
  <si>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</si>
  <si>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</si>
  <si>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</si>
  <si>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</si>
  <si>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</si>
  <si>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</si>
  <si>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</si>
  <si>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</si>
  <si>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</si>
  <si>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</si>
  <si>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</si>
  <si>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</si>
  <si>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</si>
  <si>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</si>
  <si>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</si>
  <si>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</si>
  <si>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</si>
  <si>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</si>
  <si>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</si>
  <si>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</si>
  <si>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</si>
  <si>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</si>
  <si>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</si>
  <si>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</si>
  <si>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</si>
  <si>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</si>
  <si>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</si>
  <si>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</si>
  <si>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</si>
  <si>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</si>
  <si>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</si>
  <si>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</si>
  <si>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</si>
  <si>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</si>
  <si>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</si>
  <si>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</si>
  <si>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</si>
  <si>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</si>
  <si>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</si>
  <si>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</si>
  <si>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</si>
  <si>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</si>
  <si>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</si>
  <si>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</si>
  <si>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</si>
  <si>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</si>
  <si>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</si>
  <si>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</si>
  <si>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</si>
  <si>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</si>
  <si>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</si>
  <si>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</si>
  <si>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</si>
  <si>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</si>
  <si>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</si>
  <si>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</si>
  <si>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</si>
  <si>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</si>
  <si>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</si>
  <si>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</si>
  <si>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</si>
  <si>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</si>
  <si>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</si>
  <si>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</si>
  <si>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</si>
  <si>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</si>
  <si>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</si>
  <si>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</si>
  <si>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</si>
  <si>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</si>
  <si>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</si>
  <si>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</si>
  <si>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</si>
  <si>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</si>
  <si>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</si>
  <si>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</si>
  <si>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</si>
  <si>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</si>
  <si>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</si>
  <si>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</si>
  <si>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</si>
  <si>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</si>
  <si>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</si>
  <si>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</si>
  <si>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</si>
  <si>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</si>
  <si>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</si>
  <si>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</si>
  <si>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</si>
  <si>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</si>
  <si>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</si>
  <si>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</si>
  <si>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</si>
  <si>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</si>
  <si>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</si>
  <si>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</si>
  <si>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</si>
  <si>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</si>
  <si>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</si>
  <si>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</si>
  <si>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</si>
  <si>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</si>
  <si>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</si>
  <si>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</si>
  <si>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</si>
  <si>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</si>
  <si>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</si>
  <si>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</si>
  <si>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</si>
  <si>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</si>
  <si>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</si>
  <si>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</si>
  <si>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</si>
  <si>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</si>
  <si>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</si>
  <si>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</si>
  <si>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</si>
  <si>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</si>
  <si>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</si>
  <si>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</si>
  <si>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</si>
  <si>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</si>
  <si>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</si>
  <si>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</si>
  <si>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</si>
  <si>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</si>
  <si>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</si>
  <si>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</si>
  <si>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</si>
  <si>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</si>
  <si>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</si>
  <si>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</si>
  <si>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</si>
  <si>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</si>
  <si>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</si>
  <si>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</si>
  <si>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</si>
  <si>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</si>
  <si>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</si>
  <si>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</si>
  <si>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</si>
  <si>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</si>
  <si>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</si>
  <si>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</si>
  <si>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</si>
  <si>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</si>
  <si>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</si>
  <si>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</si>
  <si>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</si>
  <si>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</si>
  <si>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</si>
  <si>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</si>
  <si>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</si>
  <si>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</si>
  <si>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</si>
  <si>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</si>
  <si>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</si>
  <si>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</si>
  <si>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</si>
  <si>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</si>
  <si>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</si>
  <si>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</si>
  <si>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</si>
  <si>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</si>
  <si>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</si>
  <si>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</si>
  <si>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</si>
  <si>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</si>
  <si>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</si>
  <si>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</si>
  <si>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</si>
  <si>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</si>
  <si>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</si>
  <si>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</si>
  <si>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</si>
  <si>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</si>
  <si>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</si>
  <si>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</si>
  <si>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</si>
  <si>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</si>
  <si>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</si>
  <si>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</si>
  <si>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</si>
  <si>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</si>
  <si>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</si>
  <si>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</si>
  <si>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</si>
  <si>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</si>
  <si>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</si>
  <si>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</si>
  <si>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</si>
  <si>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</si>
  <si>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</si>
  <si>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</si>
  <si>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</si>
  <si>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</si>
  <si>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</si>
  <si>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</si>
  <si>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</si>
  <si>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</si>
  <si>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</si>
  <si>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</si>
  <si>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</si>
  <si>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</si>
  <si>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</si>
  <si>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</si>
  <si>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</si>
  <si>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</si>
  <si>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</si>
  <si>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</si>
  <si>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</si>
  <si>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</si>
  <si>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</si>
  <si>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</si>
  <si>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</si>
  <si>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</si>
  <si>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</si>
  <si>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</si>
  <si>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</si>
  <si>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</si>
  <si>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</si>
  <si>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</si>
  <si>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</si>
  <si>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</si>
  <si>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</si>
  <si>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</si>
  <si>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</si>
  <si>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</si>
  <si>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</si>
  <si>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</si>
  <si>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</si>
  <si>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</si>
  <si>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</si>
  <si>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</si>
  <si>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</si>
  <si>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</si>
  <si>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</si>
  <si>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</si>
  <si>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</si>
  <si>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</si>
  <si>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</si>
  <si>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</si>
  <si>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</si>
  <si>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</si>
  <si>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</si>
  <si>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</si>
  <si>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</si>
  <si>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</si>
  <si>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</si>
  <si>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</si>
  <si>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</si>
  <si>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</si>
  <si>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</si>
  <si>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</si>
  <si>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</si>
  <si>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</si>
  <si>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</si>
  <si>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</si>
  <si>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</si>
  <si>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</si>
  <si>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</si>
  <si>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</si>
  <si>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</si>
  <si>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</si>
  <si>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</si>
  <si>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</si>
  <si>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</si>
  <si>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</si>
  <si>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</si>
  <si>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</si>
  <si>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</si>
  <si>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</si>
  <si>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</si>
  <si>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</si>
  <si>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</si>
  <si>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</si>
  <si>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</si>
  <si>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</si>
  <si>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</si>
  <si>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</si>
  <si>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</si>
  <si>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</si>
  <si>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</si>
  <si>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</si>
  <si>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</si>
  <si>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</si>
  <si>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</si>
  <si>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</si>
  <si>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</si>
  <si>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</si>
  <si>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</si>
  <si>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</si>
  <si>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</si>
  <si>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</si>
  <si>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</si>
  <si>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</si>
  <si>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</si>
  <si>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</si>
  <si>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</si>
  <si>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</si>
  <si>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</si>
  <si>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</si>
  <si>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</si>
  <si>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</si>
  <si>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</si>
  <si>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</si>
  <si>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</si>
  <si>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</si>
  <si>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</si>
  <si>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</si>
  <si>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</si>
  <si>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</si>
  <si>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</si>
  <si>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</si>
  <si>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</si>
  <si>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</si>
  <si>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</si>
  <si>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</si>
  <si>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</si>
  <si>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</si>
  <si>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</si>
  <si>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</si>
  <si>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</si>
  <si>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</si>
  <si>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</si>
  <si>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</si>
  <si>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</si>
  <si>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</si>
  <si>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</si>
  <si>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</si>
  <si>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</si>
  <si>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</si>
  <si>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</si>
  <si>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</si>
  <si>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</si>
  <si>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</si>
  <si>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</si>
  <si>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</si>
  <si>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</si>
  <si>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</si>
  <si>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</si>
  <si>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</si>
  <si>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</si>
  <si>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</si>
  <si>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</si>
  <si>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</si>
  <si>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</si>
  <si>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</si>
  <si>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</si>
  <si>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</si>
  <si>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</si>
  <si>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</si>
  <si>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</si>
  <si>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</si>
  <si>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</si>
  <si>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</si>
  <si>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</si>
  <si>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</si>
  <si>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</si>
  <si>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</si>
  <si>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</si>
  <si>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</si>
  <si>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</si>
  <si>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</si>
  <si>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</si>
  <si>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</si>
  <si>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</si>
  <si>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</si>
  <si>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</si>
  <si>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</si>
  <si>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</si>
  <si>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</si>
  <si>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</si>
  <si>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</si>
  <si>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</si>
  <si>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</si>
  <si>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</si>
  <si>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</si>
  <si>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</si>
  <si>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</si>
  <si>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</si>
  <si>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</si>
  <si>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</si>
  <si>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</si>
  <si>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</si>
  <si>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</si>
  <si>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</si>
  <si>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</si>
  <si>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</si>
  <si>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</si>
  <si>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</si>
  <si>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</si>
  <si>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</si>
  <si>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</si>
  <si>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</si>
  <si>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</si>
  <si>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</si>
  <si>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</si>
  <si>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</si>
  <si>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</si>
  <si>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</si>
  <si>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</si>
  <si>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</si>
  <si>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</si>
  <si>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</si>
  <si>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</si>
  <si>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</si>
  <si>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</si>
  <si>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</si>
  <si>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</si>
  <si>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</si>
  <si>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</si>
  <si>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</si>
  <si>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</si>
  <si>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</si>
  <si>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</si>
  <si>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</si>
  <si>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</si>
  <si>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</si>
  <si>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</si>
  <si>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</si>
  <si>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</si>
  <si>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</si>
  <si>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</si>
  <si>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</si>
  <si>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</si>
  <si>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</si>
  <si>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</si>
  <si>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</si>
  <si>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</si>
  <si>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</si>
  <si>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</si>
  <si>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</si>
  <si>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</si>
  <si>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</si>
  <si>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</si>
  <si>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</si>
  <si>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</si>
  <si>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</si>
  <si>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</si>
  <si>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</si>
  <si>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</si>
  <si>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</si>
  <si>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</si>
  <si>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</si>
  <si>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</si>
  <si>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</si>
  <si>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</si>
  <si>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</si>
  <si>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</si>
  <si>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</si>
  <si>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</si>
  <si>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</si>
  <si>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</si>
  <si>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</si>
  <si>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</si>
  <si>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</si>
  <si>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</si>
  <si>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</si>
  <si>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</si>
  <si>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</si>
  <si>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</si>
  <si>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</si>
  <si>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</si>
  <si>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</si>
  <si>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</si>
  <si>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</si>
  <si>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</si>
  <si>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</si>
  <si>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</si>
  <si>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</si>
  <si>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</si>
  <si>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</si>
  <si>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</si>
  <si>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</si>
  <si>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</si>
  <si>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</si>
  <si>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</si>
  <si>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</si>
  <si>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</si>
  <si>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</si>
  <si>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</si>
  <si>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</si>
  <si>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</si>
  <si>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</si>
  <si>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</si>
  <si>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</si>
  <si>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</si>
  <si>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</si>
  <si>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</si>
  <si>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</si>
  <si>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</si>
  <si>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</si>
  <si>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</si>
  <si>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</si>
  <si>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</si>
  <si>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</si>
  <si>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</si>
  <si>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</si>
  <si>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</si>
  <si>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</si>
  <si>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</si>
  <si>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</si>
  <si>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</si>
  <si>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</si>
  <si>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</si>
  <si>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</si>
  <si>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</si>
  <si>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</si>
  <si>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</si>
  <si>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</si>
  <si>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</si>
  <si>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</si>
  <si>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</si>
  <si>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</si>
  <si>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</si>
  <si>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</si>
  <si>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</si>
  <si>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</si>
  <si>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</si>
  <si>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</si>
  <si>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</si>
  <si>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</si>
  <si>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</si>
  <si>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</si>
  <si>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</si>
  <si>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</si>
  <si>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</si>
  <si>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</si>
  <si>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</si>
  <si>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</si>
  <si>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</si>
  <si>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</si>
  <si>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</si>
  <si>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</si>
  <si>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</si>
  <si>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</si>
  <si>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</si>
  <si>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</si>
  <si>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</si>
  <si>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</si>
  <si>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</si>
  <si>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</si>
  <si>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</si>
  <si>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</si>
  <si>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</si>
  <si>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</si>
  <si>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</si>
  <si>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</si>
  <si>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</si>
  <si>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</si>
  <si>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</si>
  <si>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</si>
  <si>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</si>
  <si>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</si>
  <si>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</si>
  <si>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</si>
  <si>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</si>
  <si>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</si>
  <si>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</si>
  <si>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</si>
  <si>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</si>
  <si>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</si>
  <si>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</si>
  <si>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</si>
  <si>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</si>
  <si>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</si>
  <si>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</si>
  <si>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</si>
  <si>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</si>
  <si>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</si>
  <si>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</si>
  <si>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</si>
  <si>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</si>
  <si>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</si>
  <si>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</si>
  <si>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</si>
  <si>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</si>
  <si>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</si>
  <si>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</si>
  <si>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</si>
  <si>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</si>
  <si>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</si>
  <si>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</si>
  <si>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</si>
  <si>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</si>
  <si>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</si>
  <si>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</si>
  <si>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</si>
  <si>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</si>
  <si>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</si>
  <si>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</si>
  <si>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</si>
  <si>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</si>
  <si>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</si>
  <si>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</si>
  <si>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</si>
  <si>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</si>
  <si>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</si>
  <si>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</si>
  <si>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</si>
  <si>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</si>
  <si>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</si>
  <si>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</si>
  <si>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</si>
  <si>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</si>
  <si>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</si>
  <si>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</si>
  <si>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</si>
  <si>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</si>
  <si>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</si>
  <si>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</si>
  <si>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</si>
  <si>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</si>
  <si>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</si>
  <si>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</si>
  <si>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</si>
  <si>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</si>
  <si>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</si>
  <si>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</si>
  <si>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</si>
  <si>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</si>
  <si>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</si>
  <si>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</si>
  <si>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</si>
  <si>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</si>
  <si>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</si>
  <si>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</si>
  <si>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</si>
  <si>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</si>
  <si>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</si>
  <si>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</si>
  <si>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</si>
  <si>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</si>
  <si>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</si>
  <si>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</si>
  <si>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</si>
  <si>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</si>
  <si>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</si>
  <si>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</si>
  <si>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</si>
  <si>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</si>
  <si>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</si>
  <si>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</si>
  <si>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</si>
  <si>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</si>
  <si>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</si>
  <si>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</si>
  <si>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</si>
  <si>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</si>
  <si>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</si>
  <si>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</si>
  <si>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</si>
  <si>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</si>
  <si>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</si>
  <si>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</si>
  <si>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</si>
  <si>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</si>
  <si>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</si>
  <si>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</si>
  <si>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</si>
  <si>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</si>
  <si>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</si>
  <si>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</si>
  <si>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</si>
  <si>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</si>
  <si>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</si>
  <si>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</si>
  <si>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</si>
  <si>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</si>
  <si>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</si>
  <si>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</si>
  <si>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</si>
  <si>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</si>
  <si>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</si>
  <si>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</si>
  <si>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</si>
  <si>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</si>
  <si>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</si>
  <si>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</si>
  <si>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</si>
  <si>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</si>
  <si>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</si>
  <si>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</si>
  <si>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</si>
  <si>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</si>
  <si>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</si>
  <si>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</si>
  <si>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</si>
  <si>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</si>
  <si>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</si>
  <si>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</si>
  <si>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</si>
  <si>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</si>
  <si>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</si>
  <si>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</si>
  <si>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</si>
  <si>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</si>
  <si>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</si>
  <si>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</si>
  <si>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</si>
  <si>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</si>
  <si>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</si>
  <si>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</si>
  <si>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</si>
  <si>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</si>
  <si>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</si>
  <si>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</si>
  <si>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</si>
  <si>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</si>
  <si>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</si>
  <si>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</si>
  <si>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</si>
  <si>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</si>
  <si>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</si>
  <si>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</si>
  <si>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</si>
  <si>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</si>
  <si>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</si>
  <si>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</si>
  <si>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</si>
  <si>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</si>
  <si>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</si>
  <si>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</si>
  <si>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</si>
  <si>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</si>
  <si>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</si>
  <si>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</si>
  <si>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</si>
  <si>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</si>
  <si>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</si>
  <si>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</si>
  <si>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</si>
  <si>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</si>
  <si>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</si>
  <si>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</si>
  <si>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</si>
  <si>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</si>
  <si>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</si>
  <si>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</si>
  <si>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</si>
  <si>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</si>
  <si>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</si>
  <si>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</si>
  <si>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</si>
  <si>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</si>
  <si>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</si>
  <si>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</si>
  <si>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</si>
  <si>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</si>
  <si>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</si>
  <si>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</si>
  <si>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</si>
  <si>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</si>
  <si>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</si>
  <si>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</si>
  <si>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</si>
  <si>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</si>
  <si>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</si>
  <si>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</si>
  <si>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</si>
  <si>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</si>
  <si>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</si>
  <si>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</si>
  <si>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</si>
  <si>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</si>
  <si>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</si>
  <si>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</si>
  <si>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</si>
  <si>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</si>
  <si>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</si>
  <si>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</si>
  <si>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</si>
  <si>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</si>
  <si>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</si>
  <si>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</si>
  <si>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</si>
  <si>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</si>
  <si>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</si>
  <si>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</si>
  <si>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</si>
  <si>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</si>
  <si>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</si>
  <si>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</si>
  <si>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</si>
  <si>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</si>
  <si>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</si>
  <si>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</si>
  <si>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</si>
  <si>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</si>
  <si>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</si>
  <si>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</si>
  <si>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</si>
  <si>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</si>
  <si>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</si>
  <si>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</si>
  <si>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</si>
  <si>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</si>
  <si>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</si>
  <si>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</si>
  <si>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</si>
  <si>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</si>
  <si>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</si>
  <si>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</si>
  <si>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</si>
  <si>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</si>
  <si>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</si>
  <si>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</si>
  <si>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</si>
  <si>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</si>
  <si>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</si>
  <si>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</si>
  <si>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</si>
  <si>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</si>
  <si>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</si>
  <si>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</si>
  <si>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</si>
  <si>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</si>
  <si>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</si>
  <si>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</si>
  <si>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</si>
  <si>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</si>
  <si>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</si>
  <si>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</si>
  <si>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</si>
  <si>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</si>
  <si>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</si>
  <si>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</si>
  <si>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</si>
  <si>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</si>
  <si>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</si>
  <si>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</si>
  <si>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</si>
  <si>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</si>
  <si>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</si>
  <si>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</si>
  <si>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</si>
  <si>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</si>
  <si>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</si>
  <si>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</si>
  <si>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</si>
  <si>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</si>
  <si>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</si>
  <si>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</si>
  <si>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</si>
  <si>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</si>
  <si>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</si>
  <si>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</si>
  <si>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</si>
  <si>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</si>
  <si>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</si>
  <si>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</si>
  <si>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</si>
  <si>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</si>
  <si>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</si>
  <si>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</si>
  <si>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</si>
  <si>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</si>
  <si>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</si>
  <si>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</si>
  <si>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</si>
  <si>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</si>
  <si>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</si>
  <si>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</si>
  <si>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</si>
  <si>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</si>
  <si>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</si>
  <si>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</si>
  <si>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</si>
  <si>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</si>
  <si>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</si>
  <si>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</si>
  <si>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</si>
  <si>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</si>
  <si>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</si>
  <si>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</si>
  <si>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</si>
  <si>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</si>
  <si>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</si>
  <si>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</si>
  <si>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</si>
  <si>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</si>
  <si>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</si>
  <si>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</si>
  <si>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</si>
  <si>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</si>
  <si>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</si>
  <si>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</si>
  <si>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</si>
  <si>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</si>
  <si>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</si>
  <si>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</si>
  <si>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</si>
  <si>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</si>
  <si>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</si>
  <si>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</si>
  <si>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</si>
  <si>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</si>
  <si>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</si>
  <si>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</si>
  <si>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</si>
  <si>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</si>
  <si>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</si>
  <si>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</si>
  <si>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</si>
  <si>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</si>
  <si>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</si>
  <si>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</si>
  <si>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</si>
  <si>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</si>
  <si>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</si>
  <si>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</si>
  <si>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</si>
  <si>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</si>
  <si>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</si>
  <si>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</si>
  <si>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</si>
  <si>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</si>
  <si>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</si>
  <si>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</si>
  <si>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</si>
  <si>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</si>
  <si>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</si>
  <si>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</si>
  <si>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</si>
  <si>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</si>
  <si>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</si>
  <si>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</si>
  <si>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</si>
  <si>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</si>
  <si>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</si>
  <si>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</si>
  <si>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</si>
  <si>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</si>
  <si>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</si>
  <si>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</si>
  <si>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</si>
  <si>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</si>
  <si>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</si>
  <si>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</si>
  <si>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</si>
  <si>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</si>
  <si>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</si>
  <si>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</si>
  <si>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</si>
  <si>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</si>
  <si>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</si>
  <si>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</si>
  <si>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</si>
  <si>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</si>
  <si>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</si>
  <si>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</si>
  <si>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</si>
  <si>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</si>
  <si>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</si>
  <si>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</si>
  <si>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</si>
  <si>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</si>
  <si>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</si>
  <si>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</si>
  <si>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</si>
  <si>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</si>
  <si>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</si>
  <si>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</si>
  <si>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</si>
  <si>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</si>
  <si>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</si>
  <si>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</si>
  <si>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</si>
  <si>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</si>
  <si>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</si>
  <si>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</si>
  <si>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</si>
  <si>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</si>
  <si>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</si>
  <si>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</si>
  <si>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</si>
  <si>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</si>
  <si>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</si>
  <si>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</si>
  <si>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</si>
  <si>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</si>
  <si>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</si>
  <si>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</si>
  <si>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</si>
  <si>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</si>
  <si>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</si>
  <si>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</si>
  <si>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</si>
  <si>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</si>
  <si>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</si>
  <si>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</si>
  <si>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</si>
  <si>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</si>
  <si>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</si>
  <si>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</si>
  <si>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</si>
  <si>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</si>
  <si>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</si>
  <si>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</si>
  <si>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</si>
  <si>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</si>
  <si>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</si>
  <si>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</si>
  <si>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</si>
  <si>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</si>
  <si>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</si>
  <si>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</si>
  <si>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</si>
  <si>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</si>
  <si>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</si>
  <si>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</si>
  <si>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</si>
  <si>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</si>
  <si>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</si>
  <si>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</si>
  <si>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</si>
  <si>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</si>
  <si>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</si>
  <si>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</si>
  <si>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</si>
  <si>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</si>
  <si>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</si>
  <si>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</si>
  <si>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</si>
  <si>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</si>
  <si>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</si>
  <si>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</si>
  <si>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</si>
  <si>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</si>
  <si>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</si>
  <si>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</si>
  <si>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</si>
  <si>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</si>
  <si>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</si>
  <si>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</si>
  <si>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</si>
  <si>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</si>
  <si>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</si>
  <si>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</si>
  <si>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</si>
  <si>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</si>
  <si>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</si>
  <si>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</si>
  <si>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</si>
  <si>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</si>
  <si>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</si>
  <si>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</si>
  <si>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</si>
  <si>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</si>
  <si>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</si>
  <si>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</si>
  <si>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</si>
  <si>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</si>
  <si>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</si>
  <si>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</si>
  <si>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</si>
  <si>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</si>
  <si>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</si>
  <si>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</si>
  <si>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</si>
  <si>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</si>
  <si>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</si>
  <si>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</si>
  <si>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</si>
  <si>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</si>
  <si>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</si>
  <si>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</si>
  <si>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</si>
  <si>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</si>
  <si>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</si>
  <si>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</si>
  <si>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</si>
  <si>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</si>
  <si>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</si>
  <si>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</si>
  <si>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</si>
  <si>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</si>
  <si>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</si>
  <si>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</si>
  <si>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</si>
  <si>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</si>
  <si>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</si>
  <si>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</si>
  <si>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</si>
  <si>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</si>
  <si>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</si>
  <si>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</si>
  <si>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</si>
  <si>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</si>
  <si>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</si>
  <si>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</si>
  <si>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</si>
  <si>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</si>
  <si>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</si>
  <si>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</si>
  <si>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</si>
  <si>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</si>
  <si>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</si>
  <si>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</si>
  <si>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</si>
  <si>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</si>
  <si>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</si>
  <si>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</si>
  <si>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</si>
  <si>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</si>
  <si>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</si>
  <si>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</si>
  <si>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</si>
  <si>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</si>
  <si>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</si>
  <si>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</si>
  <si>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</si>
  <si>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</si>
  <si>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</si>
  <si>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</si>
  <si>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</si>
  <si>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</si>
  <si>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</si>
  <si>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</si>
  <si>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</si>
  <si>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</si>
  <si>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</si>
  <si>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</si>
  <si>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</si>
  <si>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</si>
  <si>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</si>
  <si>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</si>
  <si>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</si>
  <si>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</si>
  <si>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</si>
  <si>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</si>
  <si>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</si>
  <si>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</si>
  <si>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</si>
  <si>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</si>
  <si>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</si>
  <si>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</si>
  <si>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</si>
  <si>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</si>
  <si>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</si>
  <si>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</si>
  <si>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</si>
  <si>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</si>
  <si>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</si>
  <si>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</si>
  <si>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</si>
  <si>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</si>
  <si>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</si>
  <si>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</si>
  <si>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</si>
  <si>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</si>
  <si>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</si>
  <si>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</si>
  <si>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</si>
  <si>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</si>
  <si>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</si>
  <si>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</si>
  <si>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</si>
  <si>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</si>
  <si>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</si>
  <si>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</si>
  <si>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</si>
  <si>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</si>
  <si>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</si>
  <si>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</si>
  <si>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</si>
  <si>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</si>
  <si>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</si>
  <si>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</si>
  <si>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</si>
  <si>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</si>
  <si>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</si>
  <si>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</si>
  <si>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</si>
  <si>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</si>
  <si>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</si>
  <si>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</si>
  <si>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</si>
  <si>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</si>
  <si>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</si>
  <si>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</si>
  <si>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</si>
  <si>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</si>
  <si>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</si>
  <si>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</si>
  <si>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</si>
  <si>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</si>
  <si>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</si>
  <si>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</si>
  <si>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</si>
  <si>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</si>
  <si>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</si>
  <si>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</si>
  <si>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</si>
  <si>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</si>
  <si>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</si>
  <si>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</si>
  <si>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</si>
  <si>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</si>
  <si>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</si>
  <si>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</si>
  <si>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</si>
  <si>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</si>
  <si>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</si>
  <si>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</si>
  <si>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</si>
  <si>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</si>
  <si>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</si>
  <si>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</si>
  <si>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</si>
  <si>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</si>
  <si>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</si>
  <si>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</si>
  <si>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</si>
  <si>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</si>
  <si>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</si>
  <si>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</si>
  <si>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</si>
  <si>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</si>
  <si>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</si>
  <si>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</si>
  <si>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</si>
  <si>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</si>
  <si>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</si>
  <si>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</si>
  <si>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</si>
  <si>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</si>
  <si>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</si>
  <si>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</si>
  <si>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</si>
  <si>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</si>
  <si>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</si>
  <si>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</si>
  <si>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</si>
  <si>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</si>
  <si>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</si>
  <si>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</si>
  <si>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</si>
  <si>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</si>
  <si>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</si>
  <si>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</si>
  <si>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</si>
  <si>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</si>
  <si>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</si>
  <si>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</si>
  <si>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</si>
  <si>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</si>
  <si>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</si>
  <si>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</si>
  <si>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</si>
  <si>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</si>
  <si>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</si>
  <si>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</si>
  <si>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</si>
  <si>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</si>
  <si>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</si>
  <si>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</si>
  <si>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</si>
  <si>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</si>
  <si>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</si>
  <si>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</si>
  <si>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</si>
  <si>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</si>
  <si>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</si>
  <si>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</si>
  <si>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</si>
  <si>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</si>
  <si>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</si>
  <si>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</si>
  <si>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</si>
  <si>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</si>
  <si>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</si>
  <si>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</si>
  <si>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</si>
  <si>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</si>
  <si>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</si>
  <si>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</si>
  <si>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</si>
  <si>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</si>
  <si>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</si>
  <si>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</si>
  <si>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</si>
  <si>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</si>
  <si>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</si>
  <si>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</si>
  <si>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</si>
  <si>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</si>
  <si>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</si>
  <si>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</si>
  <si>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</si>
  <si>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</si>
  <si>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</si>
  <si>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</si>
  <si>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</si>
  <si>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</si>
  <si>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</si>
  <si>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</si>
  <si>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</si>
  <si>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</si>
  <si>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</si>
  <si>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</si>
  <si>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</si>
  <si>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</si>
  <si>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</si>
  <si>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</si>
  <si>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</si>
  <si>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</si>
  <si>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</si>
  <si>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</si>
  <si>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</si>
  <si>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</si>
  <si>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</si>
  <si>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</si>
  <si>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</si>
  <si>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</si>
  <si>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</si>
  <si>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</si>
  <si>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</si>
  <si>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</si>
  <si>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</si>
  <si>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</si>
  <si>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</si>
  <si>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</si>
  <si>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</si>
  <si>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</si>
  <si>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</si>
  <si>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</si>
  <si>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</si>
  <si>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</si>
  <si>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</si>
  <si>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</si>
  <si>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</si>
  <si>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</si>
  <si>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</si>
  <si>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</si>
  <si>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</si>
  <si>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</si>
  <si>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</si>
  <si>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</si>
  <si>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</si>
  <si>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</si>
  <si>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</si>
  <si>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</si>
  <si>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</si>
  <si>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</si>
  <si>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</si>
  <si>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</si>
  <si>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</si>
  <si>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</si>
  <si>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</si>
  <si>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</si>
  <si>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</si>
  <si>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</si>
  <si>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</si>
  <si>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</si>
  <si>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</si>
  <si>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</si>
  <si>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</si>
  <si>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</si>
  <si>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</si>
  <si>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</si>
  <si>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</si>
  <si>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</si>
  <si>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</si>
  <si>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</si>
  <si>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</si>
  <si>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</si>
  <si>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</si>
  <si>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</si>
  <si>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</si>
  <si>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</si>
  <si>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</si>
  <si>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</si>
  <si>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</si>
  <si>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</si>
  <si>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</si>
  <si>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</si>
  <si>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</si>
  <si>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</si>
  <si>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</si>
  <si>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</si>
  <si>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</si>
  <si>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</si>
  <si>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</si>
  <si>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</si>
  <si>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</si>
  <si>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</si>
  <si>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</si>
  <si>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</si>
  <si>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</si>
  <si>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</si>
  <si>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</si>
  <si>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</si>
  <si>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</si>
  <si>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</si>
  <si>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</si>
  <si>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</si>
  <si>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</si>
  <si>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</si>
  <si>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</si>
  <si>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</si>
  <si>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</si>
  <si>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</si>
  <si>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</si>
  <si>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</si>
  <si>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</si>
  <si>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</si>
  <si>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</si>
  <si>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</si>
  <si>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</si>
  <si>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</si>
  <si>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</si>
  <si>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</si>
  <si>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</si>
  <si>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</si>
  <si>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</si>
  <si>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</si>
  <si>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</si>
  <si>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</si>
  <si>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</si>
  <si>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</si>
  <si>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</si>
  <si>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</si>
  <si>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</si>
  <si>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</si>
  <si>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</si>
  <si>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</si>
  <si>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</si>
  <si>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</si>
  <si>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</si>
  <si>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</si>
  <si>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</si>
  <si>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</si>
  <si>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</si>
  <si>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</si>
  <si>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</si>
  <si>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</si>
  <si>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</si>
  <si>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</si>
  <si>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</si>
  <si>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</si>
  <si>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</si>
  <si>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</si>
  <si>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</si>
  <si>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</si>
  <si>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</si>
  <si>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</si>
  <si>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</si>
  <si>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</si>
  <si>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</si>
  <si>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</si>
  <si>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</si>
  <si>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</si>
  <si>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</si>
  <si>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</si>
  <si>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</si>
  <si>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</si>
  <si>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</si>
  <si>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</si>
  <si>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</si>
  <si>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</si>
  <si>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</si>
  <si>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</si>
  <si>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</si>
  <si>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</si>
  <si>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</si>
  <si>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</si>
  <si>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</si>
  <si>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</si>
  <si>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</si>
  <si>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</si>
  <si>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</si>
  <si>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</si>
  <si>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</si>
  <si>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</si>
  <si>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</si>
  <si>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</si>
  <si>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</si>
  <si>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</si>
  <si>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</si>
  <si>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</si>
  <si>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</si>
  <si>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</si>
  <si>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</si>
  <si>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</si>
  <si>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</si>
  <si>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</si>
  <si>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</si>
  <si>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</si>
  <si>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</si>
  <si>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</si>
  <si>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</si>
  <si>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</si>
  <si>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</si>
  <si>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</si>
  <si>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</si>
  <si>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</si>
  <si>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</si>
  <si>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</si>
  <si>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</si>
  <si>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</si>
  <si>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</si>
  <si>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</si>
  <si>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</si>
  <si>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</si>
  <si>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</si>
  <si>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</si>
  <si>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</si>
  <si>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</si>
  <si>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</si>
  <si>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</si>
  <si>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</si>
  <si>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</si>
  <si>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</si>
  <si>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</si>
  <si>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</si>
  <si>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</si>
  <si>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</si>
  <si>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</si>
  <si>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</si>
  <si>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</si>
  <si>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</si>
  <si>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</si>
  <si>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</si>
  <si>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</si>
  <si>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</si>
  <si>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</si>
  <si>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</si>
  <si>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</si>
  <si>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</si>
  <si>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</si>
  <si>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</si>
  <si>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</si>
  <si>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</si>
  <si>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</si>
  <si>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</si>
  <si>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</si>
  <si>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</si>
  <si>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</si>
  <si>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</si>
  <si>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</si>
  <si>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</si>
  <si>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</si>
  <si>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</si>
  <si>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</si>
  <si>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</si>
  <si>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</si>
  <si>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</si>
  <si>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</si>
  <si>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</si>
  <si>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</si>
  <si>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</si>
  <si>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</si>
  <si>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</si>
  <si>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</si>
  <si>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</si>
  <si>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</si>
  <si>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</si>
  <si>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</si>
  <si>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</si>
  <si>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</si>
  <si>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</si>
  <si>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</si>
  <si>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</si>
  <si>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</si>
  <si>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</si>
  <si>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</si>
  <si>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</si>
  <si>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</si>
  <si>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</si>
  <si>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</si>
  <si>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</si>
  <si>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</si>
  <si>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</si>
  <si>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</si>
  <si>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</si>
  <si>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</si>
  <si>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</si>
  <si>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</si>
  <si>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</si>
  <si>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</si>
  <si>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</si>
  <si>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</si>
  <si>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</si>
  <si>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</si>
  <si>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</si>
  <si>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</si>
  <si>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</si>
  <si>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</si>
  <si>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</si>
  <si>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</si>
  <si>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</si>
  <si>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</si>
  <si>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</si>
  <si>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</si>
  <si>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</si>
  <si>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</si>
  <si>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</si>
  <si>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</si>
  <si>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</si>
  <si>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</si>
  <si>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</si>
  <si>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</si>
  <si>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</si>
  <si>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</si>
  <si>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</si>
  <si>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</si>
  <si>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</si>
  <si>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</si>
  <si>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</si>
  <si>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</si>
  <si>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</si>
  <si>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</si>
  <si>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</si>
  <si>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</si>
  <si>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</si>
  <si>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</si>
  <si>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</si>
  <si>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</si>
  <si>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</si>
  <si>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</si>
  <si>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</si>
  <si>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</si>
  <si>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</si>
  <si>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</si>
  <si>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</si>
  <si>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</si>
  <si>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</si>
  <si>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</si>
  <si>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</si>
  <si>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</si>
  <si>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</si>
  <si>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</si>
  <si>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</si>
  <si>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</si>
  <si>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</si>
  <si>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</si>
  <si>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</si>
  <si>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</si>
  <si>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</si>
  <si>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</si>
  <si>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</si>
  <si>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</si>
  <si>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</si>
  <si>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</si>
  <si>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</si>
  <si>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</si>
  <si>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</si>
  <si>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</si>
  <si>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</si>
  <si>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</si>
  <si>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</si>
  <si>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</si>
  <si>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</si>
  <si>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</si>
  <si>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</si>
  <si>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</si>
  <si>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</si>
  <si>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</si>
  <si>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</si>
  <si>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</si>
  <si>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</si>
  <si>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</si>
  <si>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</si>
  <si>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</si>
  <si>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</si>
  <si>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</si>
  <si>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</si>
  <si>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</si>
  <si>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</si>
  <si>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</si>
  <si>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</si>
  <si>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</si>
  <si>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</si>
  <si>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</si>
  <si>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</si>
  <si>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</si>
  <si>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</si>
  <si>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</si>
  <si>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</si>
  <si>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</si>
  <si>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</si>
  <si>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</si>
  <si>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</si>
  <si>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</si>
  <si>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</si>
  <si>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</si>
  <si>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</si>
  <si>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</si>
  <si>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</si>
  <si>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</si>
  <si>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</si>
  <si>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</si>
  <si>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</si>
  <si>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</si>
  <si>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</si>
  <si>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</si>
  <si>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</si>
  <si>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</si>
  <si>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</si>
  <si>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</si>
  <si>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</si>
  <si>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</si>
  <si>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</si>
  <si>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</si>
  <si>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</si>
  <si>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</si>
  <si>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</si>
  <si>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</si>
  <si>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</si>
  <si>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</si>
  <si>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</si>
  <si>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</si>
  <si>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</si>
  <si>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</si>
  <si>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</si>
  <si>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</si>
  <si>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</si>
  <si>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</si>
  <si>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</si>
  <si>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</si>
  <si>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</si>
  <si>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</si>
  <si>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</si>
  <si>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</si>
  <si>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</si>
  <si>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</si>
  <si>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</si>
  <si>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</si>
  <si>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</si>
  <si>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</si>
  <si>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</si>
  <si>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</si>
  <si>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</si>
  <si>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</si>
  <si>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</si>
  <si>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</si>
  <si>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</si>
  <si>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</si>
  <si>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</si>
  <si>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</si>
  <si>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</si>
  <si>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</si>
  <si>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</si>
  <si>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</si>
  <si>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</si>
  <si>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</si>
  <si>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</si>
  <si>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</si>
  <si>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</si>
  <si>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</si>
  <si>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</si>
  <si>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</si>
  <si>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</si>
  <si>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</si>
  <si>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</si>
  <si>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</si>
  <si>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</si>
  <si>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</si>
  <si>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</si>
  <si>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</si>
  <si>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</si>
  <si>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</si>
  <si>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</si>
  <si>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</si>
  <si>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</si>
  <si>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</si>
  <si>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</si>
  <si>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</si>
  <si>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</si>
  <si>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</si>
  <si>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</si>
  <si>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</si>
  <si>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</si>
  <si>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</si>
  <si>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</si>
  <si>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</si>
  <si>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</si>
  <si>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</si>
  <si>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</si>
  <si>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</si>
  <si>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</si>
  <si>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</si>
  <si>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</si>
  <si>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</si>
  <si>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</si>
  <si>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</si>
  <si>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</si>
  <si>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</si>
  <si>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</si>
  <si>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</si>
  <si>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</si>
  <si>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</si>
  <si>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</si>
  <si>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</si>
  <si>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</si>
  <si>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</si>
  <si>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</si>
  <si>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</si>
  <si>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</si>
  <si>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</si>
  <si>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</si>
  <si>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</si>
  <si>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</si>
  <si>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</si>
  <si>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</si>
  <si>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</si>
  <si>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</si>
  <si>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</si>
  <si>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</si>
  <si>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</si>
  <si>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</si>
  <si>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</si>
  <si>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</si>
  <si>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</si>
  <si>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</si>
  <si>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</si>
  <si>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</si>
  <si>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</si>
  <si>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</si>
  <si>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</si>
  <si>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</si>
  <si>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</si>
  <si>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</si>
  <si>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</si>
  <si>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</si>
  <si>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</si>
  <si>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</si>
  <si>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</si>
  <si>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</si>
  <si>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</si>
  <si>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</si>
  <si>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</si>
  <si>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</si>
  <si>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</si>
  <si>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</si>
  <si>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</si>
  <si>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</si>
  <si>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</si>
  <si>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</si>
  <si>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</si>
  <si>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</si>
  <si>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</si>
  <si>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</si>
  <si>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</si>
  <si>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</si>
  <si>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</si>
  <si>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</si>
  <si>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</si>
  <si>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</si>
  <si>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</si>
  <si>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</si>
  <si>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</si>
  <si>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</si>
  <si>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</si>
  <si>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</si>
  <si>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</si>
  <si>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</si>
  <si>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</si>
  <si>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</si>
  <si>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</si>
  <si>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</si>
  <si>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</si>
  <si>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</si>
  <si>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</si>
  <si>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</si>
  <si>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</si>
  <si>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</si>
  <si>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</si>
  <si>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</si>
  <si>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</si>
  <si>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</si>
  <si>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</si>
  <si>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</si>
  <si>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</si>
  <si>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</si>
  <si>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</si>
  <si>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</si>
  <si>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</si>
  <si>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</si>
  <si>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</si>
  <si>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</si>
  <si>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</si>
  <si>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</si>
  <si>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</si>
  <si>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</si>
  <si>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</si>
  <si>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</si>
  <si>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</si>
  <si>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</si>
  <si>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</si>
  <si>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</si>
  <si>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</si>
  <si>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</si>
  <si>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</si>
  <si>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</si>
  <si>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</si>
  <si>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</si>
  <si>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</si>
  <si>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</si>
  <si>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</si>
  <si>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</si>
  <si>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</si>
  <si>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</si>
  <si>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</si>
  <si>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</si>
  <si>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</si>
  <si>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</si>
  <si>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</si>
  <si>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</si>
  <si>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</si>
  <si>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</si>
  <si>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</si>
  <si>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</si>
  <si>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</si>
  <si>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</si>
  <si>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</si>
  <si>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</si>
  <si>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</si>
  <si>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</si>
  <si>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</si>
  <si>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</si>
  <si>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</si>
  <si>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</si>
  <si>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</si>
  <si>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</si>
  <si>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</si>
  <si>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</si>
  <si>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</si>
  <si>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</si>
  <si>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</si>
  <si>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</si>
  <si>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</si>
  <si>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</si>
  <si>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</si>
  <si>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</si>
  <si>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</si>
  <si>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</si>
  <si>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</si>
  <si>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</si>
  <si>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</si>
  <si>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</si>
  <si>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</si>
  <si>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</si>
  <si>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</si>
  <si>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</si>
  <si>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</si>
  <si>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</si>
  <si>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</si>
  <si>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</si>
  <si>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</si>
  <si>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</si>
  <si>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</si>
  <si>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</si>
  <si>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</si>
  <si>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</si>
  <si>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</si>
  <si>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</si>
  <si>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</si>
  <si>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</si>
  <si>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</si>
  <si>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</si>
  <si>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</si>
  <si>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</si>
  <si>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</si>
  <si>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</si>
  <si>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</si>
  <si>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</si>
  <si>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</si>
  <si>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</si>
  <si>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</si>
  <si>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</si>
  <si>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</si>
  <si>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</si>
  <si>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</si>
  <si>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</si>
  <si>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</si>
  <si>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</si>
  <si>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</si>
  <si>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</si>
  <si>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</si>
  <si>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</si>
  <si>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</si>
  <si>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</si>
  <si>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</si>
  <si>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</si>
  <si>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</si>
  <si>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</si>
  <si>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</si>
  <si>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</si>
  <si>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</si>
  <si>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</si>
  <si>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</si>
  <si>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</si>
  <si>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</si>
  <si>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</si>
  <si>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</si>
  <si>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</si>
  <si>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</si>
  <si>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</si>
  <si>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</si>
  <si>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</si>
  <si>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</si>
  <si>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</si>
  <si>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</si>
  <si>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</si>
  <si>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</si>
  <si>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</si>
  <si>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</si>
  <si>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</si>
  <si>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</si>
  <si>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</si>
  <si>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</si>
  <si>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</si>
  <si>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</si>
  <si>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</si>
  <si>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</si>
  <si>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</si>
  <si>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</si>
  <si>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</si>
  <si>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</si>
  <si>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</si>
  <si>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</si>
  <si>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</si>
  <si>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</si>
  <si>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</si>
  <si>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</si>
  <si>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</si>
  <si>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</si>
  <si>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</si>
  <si>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</si>
  <si>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</si>
  <si>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</si>
  <si>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</si>
  <si>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</si>
  <si>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</si>
  <si>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</si>
  <si>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</si>
  <si>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</si>
  <si>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</si>
  <si>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</si>
  <si>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</si>
  <si>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</si>
  <si>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</si>
  <si>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</si>
  <si>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</si>
  <si>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</si>
  <si>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</si>
  <si>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</si>
  <si>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</si>
  <si>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</si>
  <si>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</si>
  <si>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</si>
  <si>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</si>
  <si>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</si>
  <si>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</si>
  <si>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</si>
  <si>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</si>
  <si>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</si>
  <si>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</si>
  <si>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</si>
  <si>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</si>
  <si>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</si>
  <si>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</si>
  <si>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</si>
  <si>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</si>
  <si>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</si>
  <si>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</si>
  <si>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</si>
  <si>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</si>
  <si>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</si>
  <si>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</si>
  <si>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</si>
  <si>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</si>
  <si>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</si>
  <si>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</si>
  <si>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</si>
  <si>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</si>
  <si>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</si>
  <si>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</si>
  <si>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</si>
  <si>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</si>
  <si>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</si>
  <si>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</si>
  <si>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</si>
  <si>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</si>
  <si>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</si>
  <si>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</si>
  <si>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</si>
  <si>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</si>
  <si>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</si>
  <si>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</si>
  <si>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</si>
  <si>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</si>
  <si>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</si>
  <si>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</si>
  <si>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</si>
  <si>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</si>
  <si>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</si>
  <si>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</si>
  <si>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</si>
  <si>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</si>
  <si>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</si>
  <si>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</si>
  <si>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</si>
  <si>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</si>
  <si>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</si>
  <si>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</si>
  <si>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</si>
  <si>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</si>
  <si>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</si>
  <si>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</si>
  <si>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</si>
  <si>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</si>
  <si>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</si>
  <si>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</si>
  <si>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</si>
  <si>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</si>
  <si>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</si>
  <si>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</si>
  <si>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</si>
  <si>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</si>
  <si>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</si>
  <si>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</si>
  <si>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</si>
  <si>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</si>
  <si>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</si>
  <si>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</si>
  <si>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</si>
  <si>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</si>
  <si>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</si>
  <si>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</si>
  <si>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</si>
  <si>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</si>
  <si>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</si>
  <si>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</si>
  <si>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</si>
  <si>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</si>
  <si>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</si>
  <si>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</si>
  <si>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</si>
  <si>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</si>
  <si>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</si>
  <si>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</si>
  <si>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</si>
  <si>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</si>
  <si>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</si>
  <si>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</si>
  <si>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</si>
  <si>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</si>
  <si>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</si>
  <si>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</si>
  <si>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</si>
  <si>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</si>
  <si>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</si>
  <si>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</si>
  <si>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</si>
  <si>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</si>
  <si>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</si>
  <si>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</si>
  <si>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</si>
  <si>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</si>
  <si>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</si>
  <si>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</si>
  <si>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</si>
  <si>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</si>
  <si>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</si>
  <si>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</si>
  <si>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</si>
  <si>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</si>
  <si>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</si>
  <si>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</si>
  <si>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</si>
  <si>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</si>
  <si>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</si>
  <si>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</si>
  <si>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</si>
  <si>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</si>
  <si>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</si>
  <si>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</si>
  <si>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</si>
  <si>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</si>
  <si>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</si>
  <si>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</si>
  <si>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</si>
  <si>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</si>
  <si>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</si>
  <si>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</si>
  <si>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</si>
  <si>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</si>
  <si>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</si>
  <si>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</si>
  <si>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</si>
  <si>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</si>
  <si>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</si>
  <si>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</si>
  <si>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</si>
  <si>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</si>
  <si>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</si>
  <si>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</si>
  <si>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</si>
  <si>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</si>
  <si>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</si>
  <si>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</si>
  <si>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</si>
  <si>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</si>
  <si>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</si>
  <si>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</si>
  <si>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</si>
  <si>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</si>
  <si>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</si>
  <si>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</si>
  <si>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</si>
  <si>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</si>
  <si>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</si>
  <si>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</si>
  <si>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</si>
  <si>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</si>
  <si>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</si>
  <si>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</si>
  <si>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</si>
  <si>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</si>
  <si>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</si>
  <si>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</si>
  <si>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</si>
  <si>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</si>
  <si>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</si>
  <si>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</si>
  <si>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</si>
  <si>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</si>
  <si>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</si>
  <si>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</si>
  <si>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</si>
  <si>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</si>
  <si>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</si>
  <si>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</si>
  <si>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</si>
  <si>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</si>
  <si>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</si>
  <si>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</si>
  <si>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</si>
  <si>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</si>
  <si>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</si>
  <si>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</si>
  <si>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</si>
  <si>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</si>
  <si>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</si>
  <si>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</si>
  <si>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</si>
  <si>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</si>
  <si>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</si>
  <si>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</si>
  <si>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</si>
  <si>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</si>
  <si>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</si>
  <si>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</si>
  <si>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</si>
  <si>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</si>
  <si>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</si>
  <si>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</si>
  <si>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</si>
  <si>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</si>
  <si>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</si>
  <si>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</si>
  <si>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</si>
  <si>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</si>
  <si>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</si>
  <si>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</si>
  <si>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</si>
  <si>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</si>
  <si>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</si>
  <si>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</si>
  <si>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</si>
  <si>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</si>
  <si>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</si>
  <si>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</si>
  <si>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</si>
  <si>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</si>
  <si>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</si>
  <si>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</si>
  <si>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</si>
  <si>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</si>
  <si>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</si>
  <si>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</si>
  <si>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</si>
  <si>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</si>
  <si>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</si>
  <si>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</si>
  <si>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</si>
  <si>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</si>
  <si>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</si>
  <si>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</si>
  <si>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</si>
  <si>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</si>
  <si>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</si>
  <si>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</si>
  <si>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</si>
  <si>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</si>
  <si>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</si>
  <si>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</si>
  <si>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</si>
  <si>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</si>
  <si>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</si>
  <si>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</si>
  <si>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</si>
  <si>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</si>
  <si>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</si>
  <si>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</si>
  <si>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</si>
  <si>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</si>
  <si>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</si>
  <si>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</si>
  <si>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</si>
  <si>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</si>
  <si>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</si>
  <si>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</si>
  <si>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</si>
  <si>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</si>
  <si>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</si>
  <si>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</si>
  <si>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</si>
  <si>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</si>
  <si>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</si>
  <si>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</si>
  <si>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</si>
  <si>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</si>
  <si>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</si>
  <si>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</si>
  <si>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</si>
  <si>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</si>
  <si>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</si>
  <si>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</si>
  <si>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</si>
  <si>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</si>
  <si>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</si>
  <si>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</si>
  <si>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</si>
  <si>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</si>
  <si>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</si>
  <si>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</si>
  <si>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</si>
  <si>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</si>
  <si>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</si>
  <si>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</si>
  <si>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</si>
  <si>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</si>
  <si>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</si>
  <si>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</si>
  <si>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</si>
  <si>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</si>
  <si>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</si>
  <si>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</si>
  <si>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</si>
  <si>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</si>
  <si>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</si>
  <si>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</si>
  <si>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</si>
  <si>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</si>
  <si>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</si>
  <si>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</si>
  <si>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</si>
  <si>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</si>
  <si>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</si>
  <si>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</si>
  <si>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</si>
  <si>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</si>
  <si>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</si>
  <si>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</si>
  <si>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</si>
  <si>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</si>
  <si>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</si>
  <si>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</si>
  <si>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</si>
  <si>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</si>
  <si>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</si>
  <si>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</si>
  <si>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</si>
  <si>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</si>
  <si>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</si>
  <si>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</si>
  <si>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</si>
  <si>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</si>
  <si>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</si>
  <si>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</si>
  <si>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</si>
  <si>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</si>
  <si>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</si>
  <si>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</si>
  <si>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</si>
  <si>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</si>
  <si>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</si>
  <si>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</si>
  <si>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</si>
  <si>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</si>
  <si>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</si>
  <si>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</si>
  <si>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</si>
  <si>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</si>
  <si>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</si>
  <si>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</si>
  <si>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</si>
  <si>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</si>
  <si>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</si>
  <si>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</si>
  <si>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</si>
  <si>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</si>
  <si>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</si>
  <si>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</si>
  <si>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</si>
  <si>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</si>
  <si>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</si>
  <si>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</si>
  <si>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</si>
  <si>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</si>
  <si>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</si>
  <si>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</si>
  <si>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</si>
  <si>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</si>
  <si>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</si>
  <si>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</si>
  <si>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</si>
  <si>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</si>
  <si>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</si>
  <si>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</si>
  <si>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</si>
  <si>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</si>
  <si>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</si>
  <si>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</si>
  <si>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</si>
  <si>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</si>
  <si>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</si>
  <si>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</si>
  <si>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</si>
  <si>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</si>
  <si>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</si>
  <si>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</si>
  <si>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</si>
  <si>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</si>
  <si>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</si>
  <si>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</si>
  <si>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</si>
  <si>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</si>
  <si>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</si>
  <si>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</si>
  <si>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</si>
  <si>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</si>
  <si>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</si>
  <si>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</si>
  <si>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</si>
  <si>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</si>
  <si>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</si>
  <si>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</si>
  <si>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</si>
  <si>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</si>
  <si>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</si>
  <si>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</si>
  <si>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</si>
  <si>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</si>
  <si>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</si>
  <si>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</si>
  <si>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</si>
  <si>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</si>
  <si>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</si>
  <si>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</si>
  <si>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</si>
  <si>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</si>
  <si>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</si>
  <si>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</si>
  <si>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</si>
  <si>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</si>
  <si>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</si>
  <si>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</si>
  <si>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</si>
  <si>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</si>
  <si>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</si>
  <si>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</si>
  <si>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</si>
  <si>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</si>
  <si>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</si>
  <si>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</si>
  <si>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</si>
  <si>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</si>
  <si>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</si>
  <si>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</si>
  <si>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</si>
  <si>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</si>
  <si>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</si>
  <si>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</si>
  <si>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</si>
  <si>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</si>
  <si>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</si>
  <si>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</si>
  <si>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</si>
  <si>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</si>
  <si>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</si>
  <si>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</si>
  <si>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</si>
  <si>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</si>
  <si>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</si>
  <si>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</si>
  <si>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</si>
  <si>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</si>
  <si>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</si>
  <si>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</si>
  <si>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</si>
  <si>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</si>
  <si>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</si>
  <si>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</si>
  <si>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</si>
  <si>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</si>
  <si>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</si>
  <si>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</si>
  <si>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</si>
  <si>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</si>
  <si>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</si>
  <si>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</si>
  <si>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</si>
  <si>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</si>
  <si>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</si>
  <si>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</si>
  <si>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</si>
  <si>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</si>
  <si>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</si>
  <si>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</si>
  <si>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</si>
  <si>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</si>
  <si>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</si>
  <si>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</si>
  <si>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</si>
  <si>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</si>
  <si>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</si>
  <si>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</si>
  <si>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</si>
  <si>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</si>
  <si>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</si>
  <si>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</si>
  <si>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</si>
  <si>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</si>
  <si>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</si>
  <si>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</si>
  <si>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</si>
  <si>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</si>
  <si>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</si>
  <si>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</si>
  <si>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</si>
  <si>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</si>
  <si>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</si>
  <si>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</si>
  <si>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</si>
  <si>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</si>
  <si>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</si>
  <si>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</si>
  <si>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</si>
  <si>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</si>
  <si>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</si>
  <si>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</si>
  <si>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</si>
  <si>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</si>
  <si>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</si>
  <si>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</si>
  <si>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</si>
  <si>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</si>
  <si>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</si>
  <si>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</si>
  <si>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</si>
  <si>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</si>
  <si>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</si>
  <si>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</si>
  <si>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</si>
  <si>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</si>
  <si>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</si>
  <si>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</si>
  <si>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</si>
  <si>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</si>
  <si>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</si>
  <si>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</si>
  <si>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</si>
  <si>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</si>
  <si>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</si>
  <si>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</si>
  <si>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</si>
  <si>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</si>
  <si>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</si>
  <si>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</si>
  <si>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</si>
  <si>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</si>
  <si>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</si>
  <si>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</si>
  <si>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</si>
  <si>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</si>
  <si>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</si>
  <si>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</si>
  <si>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</si>
  <si>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</si>
  <si>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</si>
  <si>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</si>
  <si>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</si>
  <si>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</si>
  <si>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</si>
  <si>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</si>
  <si>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</si>
  <si>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</si>
  <si>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</si>
  <si>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</si>
  <si>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</si>
  <si>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</si>
  <si>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</si>
  <si>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</si>
  <si>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</si>
  <si>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</si>
  <si>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</si>
  <si>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</si>
  <si>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</si>
  <si>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</si>
  <si>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</si>
  <si>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</si>
  <si>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</si>
  <si>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</si>
  <si>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</si>
  <si>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</si>
  <si>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</si>
  <si>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</si>
  <si>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</si>
  <si>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</si>
  <si>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</si>
  <si>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</si>
  <si>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</si>
  <si>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</si>
  <si>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</si>
  <si>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</si>
  <si>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</si>
  <si>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</si>
  <si>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</si>
  <si>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</si>
  <si>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</si>
  <si>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</si>
  <si>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</si>
  <si>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</si>
  <si>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</si>
  <si>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</si>
  <si>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</si>
  <si>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</si>
  <si>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</si>
  <si>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</si>
  <si>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</si>
  <si>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</si>
  <si>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</si>
  <si>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</si>
  <si>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</si>
  <si>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</si>
  <si>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</si>
  <si>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</si>
  <si>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</si>
  <si>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</si>
  <si>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</si>
  <si>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</si>
  <si>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</si>
  <si>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</si>
  <si>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</si>
  <si>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</si>
  <si>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</si>
  <si>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</si>
  <si>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</si>
  <si>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</si>
  <si>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</si>
  <si>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</si>
  <si>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</si>
  <si>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</si>
  <si>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</si>
  <si>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</si>
  <si>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</si>
  <si>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</si>
  <si>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</si>
  <si>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</si>
  <si>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</si>
  <si>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</si>
  <si>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</si>
  <si>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</si>
  <si>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</si>
  <si>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</si>
  <si>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</si>
  <si>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</si>
  <si>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</si>
  <si>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</si>
  <si>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</si>
  <si>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</si>
  <si>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</si>
  <si>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</si>
  <si>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</si>
  <si>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</si>
  <si>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</si>
  <si>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</si>
  <si>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</si>
  <si>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</si>
  <si>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</si>
  <si>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</si>
  <si>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</si>
  <si>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</si>
  <si>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</si>
  <si>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</si>
  <si>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</si>
  <si>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</si>
  <si>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</si>
  <si>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</si>
  <si>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</si>
  <si>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</si>
  <si>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</si>
  <si>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</si>
  <si>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</si>
  <si>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</si>
  <si>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</si>
  <si>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</si>
  <si>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</si>
  <si>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</si>
  <si>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</si>
  <si>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</si>
  <si>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</si>
  <si>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</si>
  <si>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</si>
  <si>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</si>
  <si>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</si>
  <si>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</si>
  <si>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</si>
  <si>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</si>
  <si>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</si>
  <si>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</si>
  <si>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</si>
  <si>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</si>
  <si>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</si>
  <si>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</si>
  <si>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</si>
  <si>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</si>
  <si>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</si>
  <si>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</si>
  <si>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</si>
  <si>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</si>
  <si>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</si>
  <si>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</si>
  <si>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</si>
  <si>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</si>
  <si>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</si>
  <si>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</si>
  <si>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</si>
  <si>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</si>
  <si>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</si>
  <si>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</si>
  <si>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</si>
  <si>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</si>
  <si>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</si>
  <si>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</si>
  <si>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</si>
  <si>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</si>
  <si>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</si>
  <si>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</si>
  <si>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</si>
  <si>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</si>
  <si>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</si>
  <si>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</si>
  <si>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</si>
  <si>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</si>
  <si>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</si>
  <si>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</si>
  <si>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</si>
  <si>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</si>
  <si>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</si>
  <si>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</si>
  <si>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</si>
  <si>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</si>
  <si>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</si>
  <si>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</si>
  <si>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</si>
  <si>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</si>
  <si>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</si>
  <si>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</si>
  <si>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</si>
  <si>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</si>
  <si>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</si>
  <si>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</si>
  <si>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</si>
  <si>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</si>
  <si>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</si>
  <si>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</si>
  <si>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</si>
  <si>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</si>
  <si>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</si>
  <si>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</si>
  <si>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</si>
  <si>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</si>
  <si>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</si>
  <si>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</si>
  <si>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</si>
  <si>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</si>
  <si>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</si>
  <si>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</si>
  <si>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</si>
  <si>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</si>
  <si>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</si>
  <si>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</si>
  <si>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</si>
  <si>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</si>
  <si>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</si>
  <si>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</si>
  <si>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</si>
  <si>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</si>
  <si>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</si>
  <si>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</si>
  <si>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</si>
  <si>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</si>
  <si>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</si>
  <si>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</si>
  <si>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</si>
  <si>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</si>
  <si>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</si>
  <si>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</si>
  <si>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</si>
  <si>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</si>
  <si>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</si>
  <si>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</si>
  <si>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</si>
  <si>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</si>
  <si>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</si>
  <si>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</si>
  <si>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</si>
  <si>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</si>
  <si>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</si>
  <si>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</si>
  <si>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</si>
  <si>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</si>
  <si>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</si>
  <si>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</si>
  <si>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</si>
  <si>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</si>
  <si>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</si>
  <si>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</si>
  <si>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</si>
  <si>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</si>
  <si>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</si>
  <si>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</si>
  <si>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</si>
  <si>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</si>
  <si>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</si>
  <si>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</si>
  <si>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</si>
  <si>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</si>
  <si>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</si>
  <si>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</si>
  <si>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</si>
  <si>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</si>
  <si>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</si>
  <si>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</si>
  <si>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</si>
  <si>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</si>
  <si>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</si>
  <si>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</si>
  <si>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</si>
  <si>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</si>
  <si>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</si>
  <si>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</si>
  <si>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</si>
  <si>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</si>
  <si>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</si>
  <si>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</si>
  <si>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</si>
  <si>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</si>
  <si>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</si>
  <si>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</si>
  <si>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</si>
  <si>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</si>
  <si>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</si>
  <si>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</si>
  <si>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</si>
  <si>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</si>
  <si>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</si>
  <si>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</si>
  <si>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</si>
  <si>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</si>
  <si>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</si>
  <si>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</si>
  <si>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</si>
  <si>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</si>
  <si>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</si>
  <si>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</si>
  <si>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</si>
  <si>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</si>
  <si>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</si>
  <si>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</si>
  <si>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</si>
  <si>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</si>
  <si>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</si>
  <si>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</si>
  <si>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</si>
  <si>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</si>
  <si>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</si>
  <si>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</si>
  <si>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</si>
  <si>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</si>
  <si>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</si>
  <si>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</si>
  <si>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</si>
  <si>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</si>
  <si>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</si>
  <si>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</si>
  <si>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</si>
  <si>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</si>
  <si>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</si>
  <si>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</si>
  <si>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</si>
  <si>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</si>
  <si>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</si>
  <si>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</si>
  <si>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</si>
  <si>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</si>
  <si>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</si>
  <si>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</si>
  <si>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</si>
  <si>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</si>
  <si>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</si>
  <si>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</si>
  <si>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</si>
  <si>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</si>
  <si>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</si>
  <si>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</si>
  <si>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</si>
  <si>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</si>
  <si>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</si>
  <si>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</si>
  <si>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</si>
  <si>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</si>
  <si>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</si>
  <si>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</si>
  <si>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</si>
  <si>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</si>
  <si>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</si>
  <si>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</si>
  <si>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</si>
  <si>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</si>
  <si>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</si>
  <si>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</si>
  <si>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</si>
  <si>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</si>
  <si>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</si>
  <si>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</si>
  <si>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</si>
  <si>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</si>
  <si>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</si>
  <si>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</si>
  <si>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</si>
  <si>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</si>
  <si>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</si>
  <si>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</si>
  <si>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</si>
  <si>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</si>
  <si>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</si>
  <si>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</si>
  <si>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</si>
  <si>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</si>
  <si>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</si>
  <si>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</si>
  <si>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</si>
  <si>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</si>
  <si>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</si>
  <si>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</si>
  <si>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</si>
  <si>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</si>
  <si>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</si>
  <si>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</si>
  <si>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</si>
  <si>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</si>
  <si>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</si>
  <si>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</si>
  <si>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</si>
  <si>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</si>
  <si>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</si>
  <si>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</si>
  <si>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</si>
  <si>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</si>
  <si>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</si>
  <si>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</si>
  <si>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</si>
  <si>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</si>
  <si>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</si>
  <si>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</si>
  <si>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</si>
  <si>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</si>
  <si>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</si>
  <si>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</si>
  <si>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</si>
  <si>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</si>
  <si>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</si>
  <si>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</si>
  <si>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</si>
  <si>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</si>
  <si>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</si>
  <si>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</si>
  <si>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</si>
  <si>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</si>
  <si>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</si>
  <si>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</si>
  <si>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</si>
  <si>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</si>
  <si>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</si>
  <si>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</si>
  <si>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</si>
  <si>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</si>
  <si>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</si>
  <si>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</si>
  <si>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</si>
  <si>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</si>
  <si>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</si>
  <si>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</si>
  <si>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</si>
  <si>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</si>
  <si>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</si>
  <si>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</si>
  <si>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</si>
  <si>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</si>
  <si>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</si>
  <si>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</si>
  <si>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</si>
  <si>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</si>
  <si>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</si>
  <si>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</si>
  <si>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</si>
  <si>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</si>
  <si>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</si>
  <si>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</si>
  <si>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</si>
  <si>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</si>
  <si>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</si>
  <si>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</si>
  <si>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</si>
  <si>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</si>
  <si>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</si>
  <si>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</si>
  <si>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</si>
  <si>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</si>
  <si>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</si>
  <si>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</si>
  <si>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</si>
  <si>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</si>
  <si>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</si>
  <si>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</si>
  <si>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</si>
  <si>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</si>
  <si>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</si>
  <si>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</si>
  <si>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</si>
  <si>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</si>
  <si>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</si>
  <si>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</si>
  <si>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</si>
  <si>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</si>
  <si>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</si>
  <si>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</si>
  <si>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</si>
  <si>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</si>
  <si>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</si>
  <si>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</si>
  <si>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</si>
  <si>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</si>
  <si>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</si>
  <si>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</si>
  <si>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</si>
  <si>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</si>
  <si>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</si>
  <si>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</si>
  <si>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</si>
  <si>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</si>
  <si>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</si>
  <si>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</si>
  <si>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</si>
  <si>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</si>
  <si>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</si>
  <si>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</si>
  <si>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</si>
  <si>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</si>
  <si>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</si>
  <si>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</si>
  <si>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</si>
  <si>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</si>
  <si>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</si>
  <si>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</si>
  <si>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</si>
  <si>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</si>
  <si>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</si>
  <si>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</si>
  <si>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</si>
  <si>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</si>
  <si>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</si>
  <si>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</si>
  <si>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</si>
  <si>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</si>
  <si>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</si>
  <si>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</si>
  <si>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</si>
  <si>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</si>
  <si>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</si>
  <si>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</si>
  <si>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</si>
  <si>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</si>
  <si>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</si>
  <si>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</si>
  <si>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</si>
  <si>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</si>
  <si>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</si>
  <si>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</si>
  <si>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</si>
  <si>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</si>
  <si>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</si>
  <si>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</si>
  <si>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</si>
  <si>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</si>
  <si>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</si>
  <si>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</si>
  <si>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</si>
  <si>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</si>
  <si>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</si>
  <si>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</si>
  <si>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</si>
  <si>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</si>
  <si>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</si>
  <si>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</si>
  <si>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</si>
  <si>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</si>
  <si>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</si>
  <si>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</si>
  <si>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</si>
  <si>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</si>
  <si>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</si>
  <si>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</si>
  <si>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</si>
  <si>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</si>
  <si>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</si>
  <si>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</si>
  <si>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</si>
  <si>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</si>
  <si>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</si>
  <si>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</si>
  <si>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</si>
  <si>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</si>
  <si>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</si>
  <si>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</si>
  <si>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</si>
  <si>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</si>
  <si>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</si>
  <si>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</si>
  <si>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</si>
  <si>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</si>
  <si>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</si>
  <si>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</si>
  <si>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</si>
  <si>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</si>
  <si>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</si>
  <si>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</si>
  <si>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</si>
  <si>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</si>
  <si>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</si>
  <si>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</si>
  <si>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</si>
  <si>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</si>
  <si>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</si>
  <si>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</si>
  <si>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</si>
  <si>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</si>
  <si>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</si>
  <si>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</si>
  <si>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</si>
  <si>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</si>
  <si>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</si>
  <si>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</si>
  <si>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</si>
  <si>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</si>
  <si>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</si>
  <si>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</si>
  <si>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</si>
  <si>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</si>
  <si>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</si>
  <si>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</si>
  <si>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</si>
  <si>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</si>
  <si>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</si>
  <si>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</si>
  <si>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</si>
  <si>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</si>
  <si>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</si>
  <si>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</si>
  <si>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</si>
  <si>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</si>
  <si>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</si>
  <si>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</si>
  <si>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</si>
  <si>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</si>
  <si>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</si>
  <si>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</si>
  <si>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</si>
  <si>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</si>
  <si>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</si>
  <si>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</si>
  <si>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</si>
  <si>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</si>
  <si>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</si>
  <si>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</si>
  <si>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</si>
  <si>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</si>
  <si>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</si>
  <si>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</si>
  <si>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</si>
  <si>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</si>
  <si>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</si>
  <si>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</si>
  <si>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</si>
  <si>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</si>
  <si>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</si>
  <si>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</si>
  <si>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</si>
  <si>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</si>
  <si>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</si>
  <si>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</si>
  <si>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</si>
  <si>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</si>
  <si>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</si>
  <si>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</si>
  <si>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</si>
  <si>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</si>
  <si>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</si>
  <si>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</si>
  <si>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</si>
  <si>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</si>
  <si>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</si>
  <si>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</si>
  <si>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</si>
  <si>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</si>
  <si>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</si>
  <si>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</si>
  <si>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</si>
  <si>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</si>
  <si>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</si>
  <si>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</si>
  <si>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</si>
  <si>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</si>
  <si>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</si>
  <si>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</si>
  <si>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</si>
  <si>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</si>
  <si>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</si>
  <si>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</si>
  <si>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</si>
  <si>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</si>
  <si>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</si>
  <si>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</si>
  <si>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</si>
  <si>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</si>
  <si>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</si>
  <si>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</si>
  <si>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</si>
  <si>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</si>
  <si>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</si>
  <si>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</si>
  <si>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</si>
  <si>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</si>
  <si>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</si>
  <si>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</si>
  <si>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</si>
  <si>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</si>
  <si>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</si>
  <si>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</si>
  <si>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</si>
  <si>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</si>
  <si>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</si>
  <si>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</si>
  <si>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</si>
  <si>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</si>
  <si>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</si>
  <si>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</si>
  <si>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</si>
  <si>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</si>
  <si>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</si>
  <si>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</si>
  <si>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</si>
  <si>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</si>
  <si>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</si>
  <si>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</si>
  <si>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</si>
  <si>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</si>
  <si>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</si>
  <si>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</si>
  <si>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</si>
  <si>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</si>
  <si>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</si>
  <si>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</si>
  <si>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</si>
  <si>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</si>
  <si>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</si>
  <si>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</si>
  <si>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</si>
  <si>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</si>
  <si>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</si>
  <si>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</si>
  <si>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</si>
  <si>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</si>
  <si>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</si>
  <si>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</si>
  <si>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</si>
  <si>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</si>
  <si>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</si>
  <si>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</si>
  <si>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</si>
  <si>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</si>
  <si>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</si>
  <si>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</si>
  <si>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</si>
  <si>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</si>
  <si>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</si>
  <si>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</si>
  <si>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</si>
  <si>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</si>
  <si>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</si>
  <si>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</si>
  <si>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</si>
  <si>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</si>
  <si>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</si>
  <si>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</si>
  <si>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</si>
  <si>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</si>
  <si>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</si>
  <si>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</si>
  <si>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</si>
  <si>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</si>
  <si>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</si>
  <si>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</si>
  <si>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</si>
  <si>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</si>
  <si>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</si>
  <si>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</si>
  <si>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</si>
  <si>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</si>
  <si>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</si>
  <si>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</si>
  <si>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</si>
  <si>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</si>
  <si>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</si>
  <si>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</si>
  <si>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</si>
  <si>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</si>
  <si>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</si>
  <si>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</si>
  <si>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</si>
  <si>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</si>
  <si>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</si>
  <si>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</si>
  <si>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</si>
  <si>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</si>
  <si>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</si>
  <si>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</si>
  <si>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</si>
  <si>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</si>
  <si>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</si>
  <si>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</si>
  <si>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</si>
  <si>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</si>
  <si>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</si>
  <si>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</si>
  <si>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</si>
  <si>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</si>
  <si>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</si>
  <si>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</si>
  <si>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</si>
  <si>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</si>
  <si>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</si>
  <si>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</si>
  <si>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</si>
  <si>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</si>
  <si>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</si>
  <si>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</si>
  <si>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</si>
  <si>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</si>
  <si>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</si>
  <si>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</si>
  <si>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</si>
  <si>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</si>
  <si>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</si>
  <si>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</si>
  <si>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</si>
  <si>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</si>
  <si>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</si>
  <si>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</si>
  <si>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</si>
  <si>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</si>
  <si>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</si>
  <si>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</si>
  <si>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</si>
  <si>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</si>
  <si>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</si>
  <si>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</si>
  <si>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</si>
  <si>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</si>
  <si>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</si>
  <si>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</si>
  <si>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</si>
  <si>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</si>
  <si>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</si>
  <si>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</si>
  <si>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</si>
  <si>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</si>
  <si>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</si>
  <si>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</si>
  <si>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</si>
  <si>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</si>
  <si>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</si>
  <si>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</si>
  <si>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</si>
  <si>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</si>
  <si>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</si>
  <si>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</si>
  <si>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</si>
  <si>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</si>
  <si>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</si>
  <si>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</si>
  <si>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</si>
  <si>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</si>
  <si>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</si>
  <si>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</si>
  <si>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</si>
  <si>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</si>
  <si>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</si>
  <si>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</si>
  <si>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</si>
  <si>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</si>
  <si>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</si>
  <si>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</si>
  <si>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</si>
  <si>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</si>
  <si>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</si>
  <si>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</si>
  <si>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</si>
  <si>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</si>
  <si>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</si>
  <si>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</si>
  <si>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</si>
  <si>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</si>
  <si>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</si>
  <si>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</si>
  <si>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</si>
  <si>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</si>
  <si>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</si>
  <si>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</si>
  <si>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</si>
  <si>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</si>
  <si>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</si>
  <si>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</si>
  <si>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</si>
  <si>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</si>
  <si>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</si>
  <si>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</si>
  <si>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</si>
  <si>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</si>
  <si>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</si>
  <si>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</si>
  <si>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</si>
  <si>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</si>
  <si>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</si>
  <si>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</si>
  <si>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</si>
  <si>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</si>
  <si>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</si>
  <si>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</si>
  <si>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</si>
  <si>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</si>
  <si>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</si>
  <si>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</si>
  <si>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</si>
  <si>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</si>
  <si>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</si>
  <si>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</si>
  <si>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</si>
  <si>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</si>
  <si>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</si>
  <si>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</si>
  <si>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</si>
  <si>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</si>
  <si>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</si>
  <si>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</si>
  <si>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</si>
  <si>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</si>
  <si>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</si>
  <si>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</si>
  <si>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</si>
  <si>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</si>
  <si>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</si>
  <si>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</si>
  <si>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</si>
  <si>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</si>
  <si>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</si>
  <si>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</si>
  <si>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</si>
  <si>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</si>
  <si>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</si>
  <si>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</si>
  <si>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</si>
  <si>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</si>
  <si>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</si>
  <si>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</si>
  <si>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</si>
  <si>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</si>
  <si>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</si>
  <si>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</si>
  <si>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</si>
  <si>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</si>
  <si>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</si>
  <si>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</si>
  <si>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</si>
  <si>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</si>
  <si>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</si>
  <si>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</si>
  <si>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</si>
  <si>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</si>
  <si>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</si>
  <si>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</si>
  <si>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</si>
  <si>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</si>
  <si>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</si>
  <si>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</si>
  <si>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</si>
  <si>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</si>
  <si>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</si>
  <si>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</si>
  <si>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</si>
  <si>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</si>
  <si>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</si>
  <si>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</si>
  <si>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</si>
  <si>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</si>
  <si>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</si>
  <si>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</si>
  <si>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</si>
  <si>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</si>
  <si>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</si>
  <si>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</si>
  <si>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</si>
  <si>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</si>
  <si>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</si>
  <si>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</si>
  <si>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</si>
  <si>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</si>
  <si>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</si>
  <si>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</si>
  <si>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</si>
  <si>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</si>
  <si>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</si>
  <si>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</si>
  <si>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</si>
  <si>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</si>
  <si>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</si>
  <si>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</si>
  <si>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</si>
  <si>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</si>
  <si>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</si>
  <si>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</si>
  <si>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</si>
  <si>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</si>
  <si>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</si>
  <si>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</si>
  <si>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</si>
  <si>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</si>
  <si>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</si>
  <si>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</si>
  <si>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</si>
  <si>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</si>
  <si>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</si>
  <si>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</si>
  <si>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</si>
  <si>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</si>
  <si>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</si>
  <si>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</si>
  <si>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</si>
  <si>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</si>
  <si>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</si>
  <si>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</si>
  <si>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</si>
  <si>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</si>
  <si>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</si>
  <si>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</si>
  <si>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</si>
  <si>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</si>
  <si>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</si>
  <si>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</si>
  <si>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</si>
  <si>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</si>
  <si>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</si>
  <si>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</si>
  <si>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</si>
  <si>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</si>
  <si>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</si>
  <si>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</si>
  <si>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</si>
  <si>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</si>
  <si>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</si>
  <si>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</si>
  <si>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</si>
  <si>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</si>
  <si>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</si>
  <si>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</si>
  <si>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</si>
  <si>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</si>
  <si>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</si>
  <si>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</si>
  <si>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</si>
  <si>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</si>
  <si>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</si>
  <si>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</si>
  <si>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</si>
  <si>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</si>
  <si>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</si>
  <si>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</si>
  <si>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</si>
  <si>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</si>
  <si>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</si>
  <si>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</si>
  <si>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</si>
  <si>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</si>
  <si>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</si>
  <si>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</si>
  <si>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</si>
  <si>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</si>
  <si>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</si>
  <si>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</si>
  <si>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</si>
  <si>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</si>
  <si>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</si>
  <si>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</si>
  <si>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</si>
  <si>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</si>
  <si>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</si>
  <si>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</si>
  <si>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</si>
  <si>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</si>
  <si>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</si>
  <si>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</si>
  <si>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</si>
  <si>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</si>
  <si>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</si>
  <si>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</si>
  <si>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</si>
  <si>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</si>
  <si>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</si>
  <si>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</si>
  <si>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</si>
  <si>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</si>
  <si>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</si>
  <si>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</si>
  <si>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</si>
  <si>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</si>
  <si>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</si>
  <si>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</si>
  <si>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</si>
  <si>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</si>
  <si>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</si>
  <si>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</si>
  <si>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</si>
  <si>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</si>
  <si>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</si>
  <si>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</si>
  <si>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</si>
  <si>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</si>
  <si>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</si>
  <si>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</si>
  <si>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</si>
  <si>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</si>
  <si>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</si>
  <si>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</si>
  <si>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</si>
  <si>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</si>
  <si>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</si>
  <si>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</si>
  <si>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</si>
  <si>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</si>
  <si>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</si>
  <si>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</si>
  <si>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</si>
  <si>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</si>
  <si>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</si>
  <si>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</si>
  <si>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</si>
  <si>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</si>
  <si>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</si>
  <si>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</si>
  <si>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</si>
  <si>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</si>
  <si>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</si>
  <si>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</si>
  <si>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</si>
  <si>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</si>
  <si>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</si>
  <si>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</si>
  <si>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</si>
  <si>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</si>
  <si>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</si>
  <si>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</si>
  <si>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</si>
  <si>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</si>
  <si>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</si>
  <si>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</si>
  <si>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</si>
  <si>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</si>
  <si>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</si>
  <si>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</si>
  <si>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</si>
  <si>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</si>
  <si>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</si>
  <si>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</si>
  <si>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</si>
  <si>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</si>
  <si>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</si>
  <si>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</si>
  <si>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</si>
  <si>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</si>
  <si>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</si>
  <si>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</si>
  <si>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</si>
  <si>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</si>
  <si>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</si>
  <si>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</si>
  <si>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</si>
  <si>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</si>
  <si>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</si>
  <si>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</si>
  <si>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</si>
  <si>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</si>
  <si>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</si>
  <si>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</si>
  <si>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</si>
  <si>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</si>
  <si>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</si>
  <si>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</si>
  <si>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</si>
  <si>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</si>
  <si>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</si>
  <si>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</si>
  <si>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</si>
  <si>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</si>
  <si>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</si>
  <si>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</si>
  <si>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</si>
  <si>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</si>
  <si>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</si>
  <si>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</si>
  <si>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</si>
  <si>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</si>
  <si>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</si>
  <si>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</si>
  <si>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</si>
  <si>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</si>
  <si>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</si>
  <si>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</si>
  <si>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</si>
  <si>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</si>
  <si>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</si>
  <si>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</si>
  <si>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</si>
  <si>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</si>
  <si>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</si>
  <si>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</si>
  <si>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</si>
  <si>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</si>
  <si>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</si>
  <si>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</si>
  <si>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</si>
  <si>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</si>
  <si>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</si>
  <si>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</si>
  <si>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</si>
  <si>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</si>
  <si>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</si>
  <si>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</si>
  <si>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</si>
  <si>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</si>
  <si>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</si>
  <si>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</si>
  <si>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</si>
  <si>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</si>
  <si>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</si>
  <si>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</si>
  <si>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</si>
  <si>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</si>
  <si>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</si>
  <si>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</si>
  <si>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</si>
  <si>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</si>
  <si>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</si>
  <si>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</si>
  <si>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</si>
  <si>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</si>
  <si>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</si>
  <si>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</si>
  <si>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</si>
  <si>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</si>
  <si>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</si>
  <si>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</si>
  <si>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</si>
  <si>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</si>
  <si>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</si>
  <si>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</si>
  <si>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</si>
  <si>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</si>
  <si>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</si>
  <si>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</si>
  <si>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</si>
  <si>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</si>
  <si>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</si>
  <si>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</si>
  <si>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</si>
  <si>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</si>
  <si>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</si>
  <si>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</si>
  <si>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</si>
  <si>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</si>
  <si>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</si>
  <si>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</si>
  <si>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</si>
  <si>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</si>
  <si>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</si>
  <si>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</si>
  <si>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</si>
  <si>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</si>
  <si>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</si>
  <si>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</si>
  <si>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</si>
  <si>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</si>
  <si>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</si>
  <si>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</si>
  <si>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</si>
  <si>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</si>
  <si>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</si>
  <si>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</si>
  <si>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</si>
  <si>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</si>
  <si>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</si>
  <si>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</si>
  <si>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</si>
  <si>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</si>
  <si>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</si>
  <si>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</si>
  <si>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</si>
  <si>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</si>
  <si>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</si>
  <si>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</si>
  <si>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</si>
  <si>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</si>
  <si>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</si>
  <si>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</si>
  <si>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</si>
  <si>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</si>
  <si>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</si>
  <si>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</si>
  <si>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</si>
  <si>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</si>
  <si>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</si>
  <si>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</si>
  <si>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</si>
  <si>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</si>
  <si>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</si>
  <si>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</si>
  <si>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</si>
  <si>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</si>
  <si>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</si>
  <si>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</si>
  <si>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</si>
  <si>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</si>
  <si>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</si>
  <si>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</si>
  <si>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</si>
  <si>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</si>
  <si>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</si>
  <si>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</si>
  <si>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</si>
  <si>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</si>
  <si>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</si>
  <si>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</si>
  <si>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</si>
  <si>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</si>
  <si>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</si>
  <si>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</si>
  <si>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</si>
  <si>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</si>
  <si>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</si>
  <si>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</si>
  <si>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</si>
  <si>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</si>
  <si>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</si>
  <si>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</si>
  <si>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</si>
  <si>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</si>
  <si>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</si>
  <si>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</si>
  <si>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</si>
  <si>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</si>
  <si>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</si>
  <si>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</si>
  <si>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</si>
  <si>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</si>
  <si>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</si>
  <si>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</si>
  <si>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</si>
  <si>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</si>
  <si>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</si>
  <si>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</si>
  <si>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</si>
  <si>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</si>
  <si>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</si>
  <si>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</si>
  <si>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</si>
  <si>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</si>
  <si>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</si>
  <si>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</si>
  <si>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</si>
  <si>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</si>
  <si>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</si>
  <si>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</si>
  <si>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</si>
  <si>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</si>
  <si>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</si>
  <si>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</si>
  <si>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</si>
  <si>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</si>
  <si>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</si>
  <si>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</si>
  <si>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</si>
  <si>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</si>
  <si>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</si>
  <si>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</si>
  <si>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</si>
  <si>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</si>
  <si>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</si>
  <si>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</si>
  <si>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</si>
  <si>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</si>
  <si>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</si>
  <si>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</si>
  <si>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</si>
  <si>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</si>
  <si>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</si>
  <si>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</si>
  <si>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</si>
  <si>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</si>
  <si>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</si>
  <si>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</si>
  <si>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</si>
  <si>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</si>
  <si>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</si>
  <si>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</si>
  <si>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</si>
  <si>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</si>
  <si>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</si>
  <si>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</si>
  <si>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</si>
  <si>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</si>
  <si>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</si>
  <si>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</si>
  <si>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</si>
  <si>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</si>
  <si>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</si>
  <si>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</si>
  <si>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</si>
  <si>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</si>
  <si>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</si>
  <si>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</si>
  <si>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</si>
  <si>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</si>
  <si>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</si>
  <si>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</si>
  <si>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</si>
  <si>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</si>
  <si>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</si>
  <si>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</si>
  <si>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</si>
  <si>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</si>
  <si>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</si>
  <si>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</si>
  <si>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</si>
  <si>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</si>
  <si>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</si>
  <si>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</si>
  <si>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</si>
  <si>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</si>
  <si>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</si>
  <si>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</si>
  <si>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</si>
  <si>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</si>
  <si>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</si>
  <si>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</si>
  <si>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</si>
  <si>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</si>
  <si>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</si>
  <si>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</si>
  <si>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</si>
  <si>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</si>
  <si>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</si>
  <si>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</si>
  <si>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</si>
  <si>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</si>
  <si>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</si>
  <si>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</si>
  <si>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</si>
  <si>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</si>
  <si>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</si>
  <si>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</si>
  <si>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</si>
  <si>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</si>
  <si>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</si>
  <si>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</si>
  <si>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</si>
  <si>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</si>
  <si>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</si>
  <si>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</si>
  <si>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</si>
  <si>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</si>
  <si>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</si>
  <si>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</si>
  <si>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</si>
  <si>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</si>
  <si>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</si>
  <si>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</si>
  <si>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</si>
  <si>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</si>
  <si>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</si>
  <si>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</si>
  <si>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</si>
  <si>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</si>
  <si>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</si>
  <si>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</si>
  <si>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</si>
  <si>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</si>
  <si>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</si>
  <si>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</si>
  <si>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</si>
  <si>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</si>
  <si>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</si>
  <si>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</si>
  <si>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</si>
  <si>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</si>
  <si>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</si>
  <si>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</si>
  <si>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</si>
  <si>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</si>
  <si>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</si>
  <si>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</si>
  <si>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</si>
  <si>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</si>
  <si>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</si>
  <si>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</si>
  <si>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</si>
  <si>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</si>
  <si>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</si>
  <si>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</si>
  <si>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</si>
  <si>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</si>
  <si>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</si>
  <si>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</si>
  <si>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</si>
  <si>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</si>
  <si>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</si>
  <si>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</si>
  <si>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</si>
  <si>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</si>
  <si>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</si>
  <si>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</si>
  <si>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</si>
  <si>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</si>
  <si>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</si>
  <si>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</si>
  <si>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</si>
  <si>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</si>
  <si>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</si>
  <si>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</si>
  <si>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</si>
  <si>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</si>
  <si>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</si>
  <si>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</si>
  <si>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</si>
  <si>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</si>
  <si>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</si>
  <si>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</si>
  <si>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</si>
  <si>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</si>
  <si>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</si>
  <si>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</si>
  <si>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</si>
  <si>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</si>
  <si>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</si>
  <si>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</si>
  <si>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</si>
  <si>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</si>
  <si>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</si>
  <si>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</si>
  <si>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</si>
  <si>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</si>
  <si>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</si>
  <si>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</si>
  <si>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</si>
  <si>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</si>
  <si>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</si>
  <si>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</si>
  <si>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</si>
  <si>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</si>
  <si>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</si>
  <si>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</si>
  <si>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</si>
  <si>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</si>
  <si>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</si>
  <si>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</si>
  <si>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</si>
  <si>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</si>
  <si>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</si>
  <si>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</si>
  <si>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</si>
  <si>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</si>
  <si>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</si>
  <si>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</si>
  <si>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</si>
  <si>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</si>
  <si>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</si>
  <si>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</si>
  <si>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</si>
  <si>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</si>
  <si>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</si>
  <si>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</si>
  <si>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</si>
  <si>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</si>
  <si>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</si>
  <si>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</si>
  <si>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</si>
  <si>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</si>
  <si>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</si>
  <si>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</si>
  <si>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</si>
  <si>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</si>
  <si>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</si>
  <si>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</si>
  <si>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</si>
  <si>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</si>
  <si>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</si>
  <si>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</si>
  <si>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</si>
  <si>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</si>
  <si>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</si>
  <si>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</si>
  <si>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</si>
  <si>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</si>
  <si>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</si>
  <si>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</si>
  <si>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</si>
  <si>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</si>
  <si>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</si>
  <si>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</si>
  <si>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</si>
  <si>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</si>
  <si>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</si>
  <si>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</si>
  <si>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</si>
  <si>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</si>
  <si>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</si>
  <si>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</si>
  <si>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</si>
  <si>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</si>
  <si>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</si>
  <si>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</si>
  <si>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</si>
  <si>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</si>
  <si>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</si>
  <si>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</si>
  <si>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</si>
  <si>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</si>
  <si>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</si>
  <si>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</si>
  <si>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</si>
  <si>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</si>
  <si>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</si>
  <si>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</si>
  <si>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</si>
  <si>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</si>
  <si>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</si>
  <si>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</si>
  <si>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</si>
  <si>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</si>
  <si>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</si>
  <si>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</si>
  <si>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</si>
  <si>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</si>
  <si>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</si>
  <si>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</si>
  <si>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</si>
  <si>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</si>
  <si>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</si>
  <si>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</si>
  <si>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</si>
  <si>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</si>
  <si>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</si>
  <si>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</si>
  <si>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</si>
  <si>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</si>
  <si>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</si>
  <si>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</si>
  <si>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</si>
  <si>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</si>
  <si>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</si>
  <si>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</si>
  <si>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</si>
  <si>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</si>
  <si>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</si>
  <si>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</si>
  <si>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</si>
  <si>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</si>
  <si>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</si>
  <si>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</si>
  <si>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</si>
  <si>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</si>
  <si>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</si>
  <si>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</si>
  <si>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</si>
  <si>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</si>
  <si>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</si>
  <si>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</si>
  <si>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</si>
  <si>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</si>
  <si>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</si>
  <si>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</si>
  <si>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</si>
  <si>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</si>
  <si>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</si>
  <si>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</si>
  <si>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</si>
  <si>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</si>
  <si>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</si>
  <si>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</si>
  <si>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</si>
  <si>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</si>
  <si>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</si>
  <si>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</si>
  <si>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</si>
  <si>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</si>
  <si>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</si>
  <si>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</si>
  <si>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</si>
  <si>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</si>
  <si>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</si>
  <si>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</si>
  <si>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</si>
  <si>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</si>
  <si>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</si>
  <si>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</si>
  <si>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</si>
  <si>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</si>
  <si>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</si>
  <si>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</si>
  <si>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</si>
  <si>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</si>
  <si>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</si>
  <si>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</si>
  <si>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</si>
  <si>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</si>
  <si>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</si>
  <si>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</si>
  <si>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</si>
  <si>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</si>
  <si>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</si>
  <si>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</si>
  <si>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</si>
  <si>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</si>
  <si>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</si>
  <si>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</si>
  <si>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</si>
  <si>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</si>
  <si>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</si>
  <si>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</si>
  <si>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</si>
  <si>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</si>
  <si>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</si>
  <si>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</si>
  <si>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</si>
  <si>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</si>
  <si>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</si>
  <si>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</si>
  <si>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</si>
  <si>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</si>
  <si>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</si>
  <si>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</si>
  <si>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</si>
  <si>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</si>
  <si>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</si>
  <si>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</si>
  <si>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</si>
  <si>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</si>
  <si>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</si>
  <si>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</si>
  <si>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</si>
  <si>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</si>
  <si>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</si>
  <si>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</si>
  <si>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</si>
  <si>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</si>
  <si>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</si>
  <si>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</si>
  <si>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</si>
  <si>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</si>
  <si>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</si>
  <si>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</si>
  <si>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</si>
  <si>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</si>
  <si>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</si>
  <si>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</si>
  <si>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</si>
  <si>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</si>
  <si>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</si>
  <si>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</si>
  <si>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</si>
  <si>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</si>
  <si>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</si>
  <si>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</si>
  <si>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</si>
  <si>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</si>
  <si>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</si>
  <si>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</si>
  <si>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</si>
  <si>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</si>
  <si>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</si>
  <si>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</si>
  <si>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</si>
  <si>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</si>
  <si>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</si>
  <si>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</si>
  <si>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</si>
  <si>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</si>
  <si>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</si>
  <si>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</si>
  <si>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</si>
  <si>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</si>
  <si>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</si>
  <si>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</si>
  <si>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</si>
  <si>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</si>
  <si>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</si>
  <si>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</si>
  <si>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</si>
  <si>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</si>
  <si>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</si>
  <si>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</si>
  <si>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</si>
  <si>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</si>
  <si>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</si>
  <si>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</si>
  <si>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</si>
  <si>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</si>
  <si>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</si>
  <si>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</si>
  <si>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</si>
  <si>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</si>
  <si>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</si>
  <si>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</si>
  <si>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</si>
  <si>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</si>
  <si>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</si>
  <si>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</si>
  <si>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</si>
  <si>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</si>
  <si>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</si>
  <si>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</si>
  <si>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</si>
  <si>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</si>
  <si>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</si>
  <si>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</si>
  <si>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</si>
  <si>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</si>
  <si>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</si>
  <si>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</si>
  <si>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</si>
  <si>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</si>
  <si>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</si>
  <si>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</si>
  <si>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</si>
  <si>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</si>
  <si>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</si>
  <si>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</si>
  <si>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</si>
  <si>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</si>
  <si>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</si>
  <si>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</si>
  <si>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</si>
  <si>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</si>
  <si>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</si>
  <si>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</si>
  <si>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</si>
  <si>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</si>
  <si>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</si>
  <si>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</si>
  <si>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</si>
  <si>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</si>
  <si>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</si>
  <si>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</si>
  <si>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</si>
  <si>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</si>
  <si>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</si>
  <si>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</si>
  <si>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</si>
  <si>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</si>
  <si>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</si>
  <si>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</si>
  <si>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</si>
  <si>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</si>
  <si>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</si>
  <si>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</si>
  <si>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</si>
  <si>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</si>
  <si>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</si>
  <si>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</si>
  <si>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</si>
  <si>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</si>
  <si>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</si>
  <si>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</si>
  <si>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</si>
  <si>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</si>
  <si>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</si>
  <si>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</si>
  <si>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</si>
  <si>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</si>
  <si>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</si>
  <si>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</si>
  <si>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</si>
  <si>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</si>
  <si>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</si>
  <si>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</si>
  <si>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</si>
  <si>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</si>
  <si>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</si>
  <si>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</si>
  <si>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</si>
  <si>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</si>
  <si>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</si>
  <si>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</si>
  <si>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</si>
  <si>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</si>
  <si>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</si>
  <si>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</si>
  <si>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</si>
  <si>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</si>
  <si>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</si>
  <si>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</si>
  <si>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</si>
  <si>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</si>
  <si>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</si>
  <si>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</si>
  <si>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</si>
  <si>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</si>
  <si>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</si>
  <si>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</si>
  <si>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</si>
  <si>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</si>
  <si>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</si>
  <si>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</si>
  <si>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</si>
  <si>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</si>
  <si>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</si>
  <si>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</si>
  <si>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</si>
  <si>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</si>
  <si>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</si>
  <si>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</si>
  <si>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</si>
  <si>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</si>
  <si>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</si>
  <si>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</si>
  <si>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</si>
  <si>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</si>
  <si>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</si>
  <si>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</si>
  <si>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</si>
  <si>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</si>
  <si>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</si>
  <si>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</si>
  <si>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</si>
  <si>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</si>
  <si>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</si>
  <si>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</si>
  <si>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</si>
  <si>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</si>
  <si>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</si>
  <si>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</si>
  <si>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</si>
  <si>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</si>
  <si>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</si>
  <si>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</si>
  <si>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</si>
  <si>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</si>
  <si>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</si>
  <si>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</si>
  <si>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</si>
  <si>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</si>
  <si>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</si>
  <si>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</si>
  <si>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</si>
  <si>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</si>
  <si>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</si>
  <si>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</si>
  <si>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</si>
  <si>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</si>
  <si>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</si>
  <si>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</si>
  <si>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</si>
  <si>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</si>
  <si>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</si>
  <si>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</si>
  <si>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</si>
  <si>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</si>
  <si>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</si>
  <si>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</si>
  <si>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</si>
  <si>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</si>
  <si>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</si>
  <si>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</si>
  <si>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</si>
  <si>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</si>
  <si>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</si>
  <si>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</si>
  <si>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</si>
  <si>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</si>
  <si>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</si>
  <si>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</si>
  <si>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</si>
  <si>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</si>
  <si>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</si>
  <si>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</si>
  <si>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</si>
  <si>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</si>
  <si>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</si>
  <si>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</si>
  <si>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</si>
  <si>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</si>
  <si>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</si>
  <si>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</si>
  <si>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</si>
  <si>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</si>
  <si>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</si>
  <si>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</si>
  <si>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</si>
  <si>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</si>
  <si>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</si>
  <si>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</si>
  <si>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</si>
  <si>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</si>
  <si>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</si>
  <si>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</si>
  <si>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</si>
  <si>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</si>
  <si>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</si>
  <si>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</si>
  <si>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</si>
  <si>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</si>
  <si>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</si>
  <si>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</si>
  <si>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</si>
  <si>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</si>
  <si>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</si>
  <si>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</si>
  <si>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</si>
  <si>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</si>
  <si>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</si>
  <si>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</si>
  <si>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</si>
  <si>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</si>
  <si>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</si>
  <si>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</si>
  <si>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</si>
  <si>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</si>
  <si>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</si>
  <si>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</si>
  <si>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</si>
  <si>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</si>
  <si>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</si>
  <si>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</si>
  <si>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</si>
  <si>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</si>
  <si>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</si>
  <si>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</si>
  <si>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</si>
  <si>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</si>
  <si>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</si>
  <si>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</si>
  <si>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</si>
  <si>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</si>
  <si>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</si>
  <si>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</si>
  <si>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</si>
  <si>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</si>
  <si>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</si>
  <si>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</si>
  <si>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</si>
  <si>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</si>
  <si>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</si>
  <si>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</si>
  <si>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</si>
  <si>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</si>
  <si>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</si>
  <si>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</si>
  <si>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</si>
  <si>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</si>
  <si>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</si>
  <si>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</si>
  <si>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</si>
  <si>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</si>
  <si>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</si>
  <si>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</si>
  <si>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</si>
  <si>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</si>
  <si>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</si>
  <si>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</si>
  <si>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</si>
  <si>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</si>
  <si>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</si>
  <si>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</si>
  <si>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</si>
  <si>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</si>
  <si>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</si>
  <si>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</si>
  <si>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</si>
  <si>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</si>
  <si>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</si>
  <si>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</si>
  <si>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</si>
  <si>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</si>
  <si>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</si>
  <si>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</si>
  <si>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</si>
  <si>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</si>
  <si>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</si>
  <si>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</si>
  <si>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</si>
  <si>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</si>
  <si>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</si>
  <si>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</si>
  <si>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</si>
  <si>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</si>
  <si>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</si>
  <si>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</si>
  <si>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</si>
  <si>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</si>
  <si>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</si>
  <si>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</si>
  <si>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</si>
  <si>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</si>
  <si>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</si>
  <si>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</si>
  <si>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</si>
  <si>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</si>
  <si>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</si>
  <si>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</si>
  <si>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</si>
  <si>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</si>
  <si>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</si>
  <si>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</si>
  <si>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</si>
  <si>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</si>
  <si>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</si>
  <si>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</si>
  <si>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</si>
  <si>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</si>
  <si>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</si>
  <si>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</si>
  <si>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</si>
  <si>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</si>
  <si>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</si>
  <si>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</si>
  <si>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</si>
  <si>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</si>
  <si>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</si>
  <si>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</si>
  <si>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</si>
  <si>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</si>
  <si>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</si>
  <si>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</si>
  <si>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</si>
  <si>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</si>
  <si>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</si>
  <si>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</si>
  <si>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</si>
  <si>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</si>
  <si>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</si>
  <si>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</si>
  <si>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</si>
  <si>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</si>
  <si>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</si>
  <si>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</si>
  <si>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</si>
  <si>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</si>
  <si>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</si>
  <si>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</si>
  <si>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</si>
  <si>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</si>
  <si>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</si>
  <si>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</si>
  <si>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</si>
  <si>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</si>
  <si>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</si>
  <si>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</si>
  <si>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</si>
  <si>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</si>
  <si>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</si>
  <si>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</si>
  <si>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</si>
  <si>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</si>
  <si>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</si>
  <si>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</si>
  <si>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</si>
  <si>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</si>
  <si>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</si>
  <si>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</si>
  <si>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</si>
  <si>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</si>
  <si>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</si>
  <si>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</si>
  <si>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</si>
  <si>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</si>
  <si>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</si>
  <si>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</si>
  <si>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</si>
  <si>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</si>
  <si>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</si>
  <si>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</si>
  <si>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</si>
  <si>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</si>
  <si>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</si>
  <si>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</si>
  <si>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</si>
  <si>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</si>
  <si>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</si>
  <si>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</si>
  <si>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</si>
  <si>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</si>
  <si>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</si>
  <si>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</si>
  <si>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</si>
  <si>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</si>
  <si>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</si>
  <si>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</si>
  <si>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</si>
  <si>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</si>
  <si>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</si>
  <si>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</si>
  <si>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</si>
  <si>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</si>
  <si>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</si>
  <si>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</si>
  <si>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</si>
  <si>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</si>
  <si>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</si>
  <si>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</si>
  <si>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</si>
  <si>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</si>
  <si>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</si>
  <si>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</si>
  <si>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</si>
  <si>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</si>
  <si>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</si>
  <si>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</si>
  <si>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</si>
  <si>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</si>
  <si>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</si>
  <si>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</si>
  <si>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</si>
  <si>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</si>
  <si>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</si>
  <si>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</si>
  <si>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</si>
  <si>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</si>
  <si>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</si>
  <si>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</si>
  <si>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</si>
  <si>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</si>
  <si>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</si>
  <si>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</si>
  <si>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</si>
  <si>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</si>
  <si>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</si>
  <si>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</si>
  <si>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</si>
  <si>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</si>
  <si>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</si>
  <si>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</si>
  <si>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</si>
  <si>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</si>
  <si>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</si>
  <si>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</si>
  <si>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</si>
  <si>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</si>
  <si>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</si>
  <si>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</si>
  <si>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</si>
  <si>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</si>
  <si>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</si>
  <si>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</si>
  <si>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</si>
  <si>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</si>
  <si>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</si>
  <si>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</si>
  <si>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</si>
  <si>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</si>
  <si>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</si>
  <si>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</si>
  <si>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</si>
  <si>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</si>
  <si>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</si>
  <si>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</si>
  <si>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</si>
  <si>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</si>
  <si>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</si>
  <si>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</si>
  <si>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</si>
  <si>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</si>
  <si>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</si>
  <si>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</si>
  <si>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</si>
  <si>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</si>
  <si>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</si>
  <si>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</si>
  <si>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</si>
  <si>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</si>
  <si>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</si>
  <si>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</si>
  <si>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</si>
  <si>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</si>
  <si>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</si>
  <si>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</si>
  <si>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</si>
  <si>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</si>
  <si>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</si>
  <si>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</si>
  <si>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</si>
  <si>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</si>
  <si>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</si>
  <si>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</si>
  <si>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</si>
  <si>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</si>
  <si>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</si>
  <si>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</si>
  <si>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</si>
  <si>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</si>
  <si>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</si>
  <si>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</si>
  <si>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</si>
  <si>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</si>
  <si>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</si>
  <si>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</si>
  <si>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</si>
  <si>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</si>
  <si>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</si>
  <si>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</si>
  <si>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</si>
  <si>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</si>
  <si>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</si>
  <si>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</si>
  <si>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</si>
  <si>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</si>
  <si>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</si>
  <si>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</si>
  <si>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</si>
  <si>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</si>
  <si>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</si>
  <si>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</si>
  <si>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</si>
  <si>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</si>
  <si>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</si>
  <si>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</si>
  <si>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</si>
  <si>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</si>
  <si>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</si>
  <si>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</si>
  <si>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</si>
  <si>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</si>
  <si>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</si>
  <si>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</si>
  <si>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</si>
  <si>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</si>
  <si>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</si>
  <si>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</si>
  <si>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</si>
  <si>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</si>
  <si>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</si>
  <si>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</si>
  <si>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</si>
  <si>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</si>
  <si>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</si>
  <si>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</si>
  <si>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</si>
  <si>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</si>
  <si>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</si>
  <si>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</si>
  <si>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</si>
  <si>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</si>
  <si>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</si>
  <si>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</si>
  <si>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</si>
  <si>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</si>
  <si>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</si>
  <si>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</si>
  <si>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</si>
  <si>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</si>
  <si>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</si>
  <si>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</si>
  <si>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</si>
  <si>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</si>
  <si>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</si>
  <si>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</si>
  <si>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</si>
  <si>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</si>
  <si>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</si>
  <si>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</si>
  <si>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</si>
  <si>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</si>
  <si>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</si>
  <si>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</si>
  <si>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</si>
  <si>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</si>
  <si>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</si>
  <si>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</si>
  <si>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</si>
  <si>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</si>
  <si>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</si>
  <si>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</si>
  <si>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</si>
  <si>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</si>
  <si>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</si>
  <si>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</si>
  <si>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</si>
  <si>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</si>
  <si>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</si>
  <si>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</si>
  <si>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</si>
  <si>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</si>
  <si>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</si>
  <si>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</si>
  <si>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</si>
  <si>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</si>
  <si>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</si>
  <si>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</si>
  <si>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</si>
  <si>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</si>
  <si>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</si>
  <si>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</si>
  <si>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</si>
  <si>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</si>
  <si>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</si>
  <si>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</si>
  <si>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</si>
  <si>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</si>
  <si>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</si>
  <si>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</si>
  <si>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</si>
  <si>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</si>
  <si>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</si>
  <si>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</si>
  <si>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</si>
  <si>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</si>
  <si>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</si>
  <si>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</si>
  <si>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</si>
  <si>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</si>
  <si>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</si>
  <si>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</si>
  <si>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</si>
  <si>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</si>
  <si>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</si>
  <si>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</si>
  <si>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</si>
  <si>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</si>
  <si>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</si>
  <si>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</si>
  <si>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</si>
  <si>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</si>
  <si>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</si>
  <si>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</si>
  <si>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</si>
  <si>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</si>
  <si>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</si>
  <si>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</si>
  <si>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</si>
  <si>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</si>
  <si>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</si>
  <si>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</si>
  <si>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</si>
  <si>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</si>
  <si>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</si>
  <si>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</si>
  <si>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</si>
  <si>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</si>
  <si>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</si>
  <si>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</si>
  <si>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</si>
  <si>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</si>
  <si>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</si>
  <si>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</si>
  <si>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</si>
  <si>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</si>
  <si>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</si>
  <si>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</si>
  <si>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</si>
  <si>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</si>
  <si>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</si>
  <si>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</si>
  <si>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</si>
  <si>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</si>
  <si>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</si>
  <si>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</si>
  <si>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</si>
  <si>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</si>
  <si>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</si>
  <si>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</si>
  <si>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</si>
  <si>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</si>
  <si>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</si>
  <si>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</si>
  <si>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</si>
  <si>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</si>
  <si>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</si>
  <si>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</si>
  <si>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</si>
  <si>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</si>
  <si>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</si>
  <si>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</si>
  <si>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</si>
  <si>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</si>
  <si>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</si>
  <si>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</si>
  <si>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</si>
  <si>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</si>
  <si>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</si>
  <si>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</si>
  <si>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</si>
  <si>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</si>
  <si>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</si>
  <si>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</si>
  <si>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</si>
  <si>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</si>
  <si>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</si>
  <si>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</si>
  <si>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</si>
  <si>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</si>
  <si>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</si>
  <si>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</si>
  <si>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</si>
  <si>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</si>
  <si>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</si>
  <si>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</si>
  <si>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</si>
  <si>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</si>
  <si>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</si>
  <si>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</si>
  <si>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</si>
  <si>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</si>
  <si>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</si>
  <si>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</si>
  <si>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</si>
  <si>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</si>
  <si>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</si>
  <si>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</si>
  <si>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</si>
  <si>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</si>
  <si>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</si>
  <si>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</si>
  <si>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</si>
  <si>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</si>
  <si>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</si>
  <si>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</si>
  <si>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</si>
  <si>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</si>
  <si>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</si>
  <si>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</si>
  <si>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</si>
  <si>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</si>
  <si>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</si>
  <si>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</si>
  <si>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</si>
  <si>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</si>
  <si>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</si>
  <si>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</si>
  <si>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</si>
  <si>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</si>
  <si>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</si>
  <si>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</si>
  <si>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</si>
  <si>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</si>
  <si>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</si>
  <si>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</si>
  <si>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</si>
  <si>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</si>
  <si>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</si>
  <si>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</si>
  <si>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</si>
  <si>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</si>
  <si>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</si>
  <si>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</si>
  <si>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</si>
  <si>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</si>
  <si>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</si>
  <si>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</si>
  <si>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</si>
  <si>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</si>
  <si>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</si>
  <si>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</si>
  <si>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</si>
  <si>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</si>
  <si>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</si>
  <si>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</si>
  <si>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</si>
  <si>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</si>
  <si>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</si>
  <si>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</si>
  <si>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</si>
  <si>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</si>
  <si>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</si>
  <si>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</si>
  <si>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</si>
  <si>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</si>
  <si>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</si>
  <si>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</si>
  <si>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</si>
  <si>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</si>
  <si>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</si>
  <si>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</si>
  <si>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</si>
  <si>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</si>
  <si>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</si>
  <si>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</si>
  <si>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</si>
  <si>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</si>
  <si>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</si>
  <si>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</si>
  <si>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</si>
  <si>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</si>
  <si>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</si>
  <si>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</si>
  <si>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</si>
  <si>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</si>
  <si>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</si>
  <si>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</si>
  <si>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</si>
  <si>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</si>
  <si>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</si>
  <si>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</si>
  <si>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</si>
  <si>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</si>
  <si>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</si>
  <si>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</si>
  <si>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</si>
  <si>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</si>
  <si>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</si>
  <si>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</si>
  <si>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</si>
  <si>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</si>
  <si>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</si>
  <si>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</si>
  <si>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</si>
  <si>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</si>
  <si>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</si>
  <si>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</si>
  <si>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</si>
  <si>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</si>
  <si>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</si>
  <si>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</si>
  <si>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</si>
  <si>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</si>
  <si>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</si>
  <si>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</si>
  <si>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</si>
  <si>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</si>
  <si>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</si>
  <si>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</si>
  <si>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</si>
  <si>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</si>
  <si>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</si>
  <si>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</si>
  <si>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</si>
  <si>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</si>
  <si>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</si>
  <si>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</si>
  <si>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</si>
  <si>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</si>
  <si>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</si>
  <si>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</si>
  <si>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</si>
  <si>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</si>
  <si>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</si>
  <si>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</si>
  <si>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</si>
  <si>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</si>
  <si>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</si>
  <si>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</si>
  <si>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</si>
  <si>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</si>
  <si>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</si>
  <si>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</si>
  <si>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</si>
  <si>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</si>
  <si>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</si>
  <si>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</si>
  <si>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</si>
  <si>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</si>
  <si>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</si>
  <si>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</si>
  <si>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</si>
  <si>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</si>
  <si>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</si>
  <si>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</si>
  <si>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</si>
  <si>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</si>
  <si>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</si>
  <si>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</si>
  <si>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</si>
  <si>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</si>
  <si>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</si>
  <si>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</si>
  <si>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</si>
  <si>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</si>
  <si>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</si>
  <si>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</si>
  <si>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</si>
  <si>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</si>
  <si>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</si>
  <si>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</si>
  <si>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</si>
  <si>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</si>
  <si>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</si>
  <si>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</si>
  <si>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</si>
  <si>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</si>
  <si>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</si>
  <si>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</si>
  <si>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</si>
  <si>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</si>
  <si>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</si>
  <si>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</si>
  <si>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</si>
  <si>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</si>
  <si>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</si>
  <si>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</si>
  <si>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</si>
  <si>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</si>
  <si>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</si>
  <si>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</si>
  <si>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</si>
  <si>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</si>
  <si>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</si>
  <si>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</si>
  <si>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</si>
  <si>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</si>
  <si>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</si>
  <si>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</si>
  <si>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</si>
  <si>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</si>
  <si>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</si>
  <si>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</si>
  <si>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</si>
  <si>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</si>
  <si>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</si>
  <si>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</si>
  <si>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</si>
  <si>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</si>
  <si>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</si>
  <si>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</si>
  <si>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</si>
  <si>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</si>
  <si>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</si>
  <si>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</si>
  <si>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</si>
  <si>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</si>
  <si>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</si>
  <si>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</si>
  <si>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</si>
  <si>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</si>
  <si>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</si>
  <si>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</si>
  <si>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</si>
  <si>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</si>
  <si>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</si>
  <si>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</si>
  <si>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</si>
  <si>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</si>
  <si>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</si>
  <si>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</si>
  <si>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</si>
  <si>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</si>
  <si>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</si>
  <si>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</si>
  <si>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</si>
  <si>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</si>
  <si>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</si>
  <si>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</si>
  <si>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</si>
  <si>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</si>
  <si>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</si>
  <si>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</si>
  <si>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</si>
  <si>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</si>
  <si>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</si>
  <si>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</si>
  <si>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</si>
  <si>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</si>
  <si>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</si>
  <si>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</si>
  <si>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</si>
  <si>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</si>
  <si>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</si>
  <si>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</si>
  <si>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</si>
  <si>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</si>
  <si>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</si>
  <si>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</si>
  <si>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</si>
  <si>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</si>
  <si>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</si>
  <si>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</si>
  <si>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</si>
  <si>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</si>
  <si>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</si>
  <si>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</si>
  <si>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</si>
  <si>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</si>
  <si>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</si>
  <si>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</si>
  <si>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</si>
  <si>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</si>
  <si>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</si>
  <si>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</si>
  <si>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</si>
  <si>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</si>
  <si>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</si>
  <si>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</si>
  <si>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</si>
  <si>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</si>
  <si>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</si>
  <si>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</si>
  <si>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</si>
  <si>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</si>
  <si>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</si>
  <si>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</si>
  <si>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</si>
  <si>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</si>
  <si>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</si>
  <si>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</si>
  <si>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</si>
  <si>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</si>
  <si>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</si>
  <si>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</si>
  <si>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</si>
  <si>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</si>
  <si>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</si>
  <si>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</si>
  <si>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</si>
  <si>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</si>
  <si>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</si>
  <si>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</si>
  <si>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</si>
  <si>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</si>
  <si>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</si>
  <si>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</si>
  <si>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</si>
  <si>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</si>
  <si>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</si>
  <si>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</si>
  <si>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</si>
  <si>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</si>
  <si>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</si>
  <si>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</si>
  <si>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</si>
  <si>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</si>
  <si>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</si>
  <si>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</si>
  <si>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</si>
  <si>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</si>
  <si>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</si>
  <si>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</si>
  <si>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</si>
  <si>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</si>
  <si>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</si>
  <si>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indexed="9"/>
        <rFont val="Verdana"/>
        <family val="2"/>
      </rPr>
      <t>gele</t>
    </r>
    <r>
      <rPr>
        <sz val="8"/>
        <color indexed="9"/>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</si>
  <si>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</si>
  <si>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</si>
  <si>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</si>
  <si>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</si>
  <si>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</si>
  <si>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</si>
  <si>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</si>
  <si>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</si>
  <si>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</si>
  <si>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</si>
  <si>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</si>
  <si>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</si>
  <si>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</si>
  <si>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</si>
  <si>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</si>
  <si>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</si>
  <si>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</si>
  <si>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</si>
  <si>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</si>
  <si>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</si>
  <si>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</si>
  <si>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</si>
  <si>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</si>
  <si>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</si>
  <si>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</si>
  <si>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</si>
  <si>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</si>
  <si>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</si>
  <si>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</si>
  <si>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</si>
  <si>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</si>
  <si>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</si>
  <si>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</si>
  <si>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</si>
  <si>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</si>
  <si>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</si>
  <si>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</si>
  <si>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</si>
  <si>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</si>
  <si>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</si>
  <si>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</si>
  <si>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</si>
  <si>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</si>
  <si>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</si>
  <si>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</si>
  <si>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</si>
  <si>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</si>
  <si>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</si>
  <si>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</si>
  <si>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</si>
  <si>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</si>
  <si>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</si>
  <si>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</si>
  <si>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</si>
  <si>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</si>
  <si>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</si>
  <si>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</si>
  <si>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</si>
  <si>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</si>
  <si>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</si>
  <si>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</si>
  <si>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</si>
  <si>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</si>
  <si>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</si>
  <si>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</si>
  <si>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</si>
  <si>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</si>
  <si>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</si>
  <si>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</si>
  <si>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</si>
  <si>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</si>
  <si>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</si>
  <si>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</si>
  <si>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</si>
  <si>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</si>
  <si>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</si>
  <si>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</si>
  <si>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</si>
  <si>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</si>
  <si>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</si>
  <si>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</si>
  <si>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</si>
  <si>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</si>
  <si>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</si>
  <si>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</si>
  <si>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</si>
  <si>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</si>
  <si>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</si>
  <si>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</si>
  <si>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</si>
  <si>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</si>
  <si>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</si>
  <si>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</si>
  <si>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</si>
  <si>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</si>
  <si>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</si>
  <si>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</si>
  <si>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</si>
  <si>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</si>
  <si>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</si>
  <si>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</si>
  <si>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</si>
  <si>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</si>
  <si>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</si>
  <si>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</si>
  <si>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</si>
  <si>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</si>
  <si>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</si>
  <si>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</si>
  <si>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</si>
  <si>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</si>
  <si>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</si>
  <si>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</si>
  <si>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</si>
  <si>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</si>
  <si>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</si>
  <si>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</si>
  <si>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</si>
  <si>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</si>
  <si>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</si>
  <si>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</si>
  <si>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</si>
  <si>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</si>
  <si>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</si>
  <si>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</si>
  <si>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</si>
  <si>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</si>
  <si>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</si>
  <si>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</si>
  <si>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</si>
  <si>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</si>
  <si>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</si>
  <si>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</si>
  <si>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</si>
  <si>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</si>
  <si>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</si>
  <si>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</si>
  <si>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</si>
  <si>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</si>
  <si>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</si>
  <si>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</si>
  <si>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</si>
  <si>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</si>
  <si>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</si>
  <si>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</si>
  <si>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</si>
  <si>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</si>
  <si>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</si>
  <si>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</si>
  <si>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</si>
  <si>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</si>
  <si>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</si>
  <si>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</si>
  <si>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</si>
  <si>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</si>
  <si>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</si>
  <si>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</si>
  <si>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</si>
  <si>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</si>
  <si>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</si>
  <si>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</si>
  <si>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</si>
  <si>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</si>
  <si>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</si>
  <si>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</si>
  <si>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</si>
  <si>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</si>
  <si>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</si>
  <si>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</si>
  <si>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</si>
  <si>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</si>
  <si>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</si>
  <si>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</si>
  <si>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</si>
  <si>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</si>
  <si>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</si>
  <si>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</si>
  <si>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</si>
  <si>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</si>
  <si>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</si>
  <si>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</si>
  <si>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</si>
  <si>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</si>
  <si>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</si>
  <si>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</si>
  <si>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</si>
  <si>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</si>
  <si>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</si>
  <si>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</si>
  <si>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</si>
  <si>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</si>
  <si>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</si>
  <si>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</si>
  <si>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</si>
  <si>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</si>
  <si>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</si>
  <si>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</si>
  <si>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</si>
  <si>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</si>
  <si>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</si>
  <si>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</si>
  <si>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</si>
  <si>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</si>
  <si>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</si>
  <si>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</si>
  <si>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</si>
  <si>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</si>
  <si>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</si>
  <si>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</si>
  <si>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</si>
  <si>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</si>
  <si>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</si>
  <si>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</si>
  <si>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</si>
  <si>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</si>
  <si>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</si>
  <si>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</si>
  <si>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</si>
  <si>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</si>
  <si>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</si>
  <si>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</si>
  <si>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</si>
  <si>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</si>
  <si>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</si>
  <si>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</si>
  <si>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</si>
  <si>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</si>
  <si>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</si>
  <si>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</si>
  <si>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</si>
  <si>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</si>
  <si>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</si>
  <si>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</si>
  <si>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</si>
  <si>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</si>
  <si>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</si>
  <si>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</si>
  <si>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</si>
  <si>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</si>
  <si>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</si>
  <si>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</si>
  <si>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</si>
  <si>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</si>
  <si>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</si>
  <si>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</si>
  <si>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</si>
  <si>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</si>
  <si>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</si>
  <si>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</si>
  <si>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</si>
  <si>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</si>
  <si>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</si>
  <si>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</si>
  <si>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</si>
  <si>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</si>
  <si>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</si>
  <si>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</si>
  <si>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</si>
  <si>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</si>
  <si>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</si>
  <si>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</si>
  <si>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</si>
  <si>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</si>
  <si>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</si>
  <si>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</si>
  <si>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</si>
  <si>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</si>
  <si>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</si>
  <si>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</si>
  <si>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</si>
  <si>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</si>
  <si>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</si>
  <si>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</si>
  <si>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</si>
  <si>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</si>
  <si>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</si>
  <si>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</si>
  <si>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</si>
  <si>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</si>
  <si>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</si>
  <si>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</si>
  <si>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</si>
  <si>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</si>
  <si>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</si>
  <si>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</si>
  <si>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</si>
  <si>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</si>
  <si>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</si>
  <si>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</si>
  <si>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</si>
  <si>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</si>
  <si>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</si>
  <si>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</si>
  <si>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</si>
  <si>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</si>
  <si>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</si>
  <si>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</si>
  <si>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</si>
  <si>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</si>
  <si>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</si>
  <si>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</si>
  <si>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</si>
  <si>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</si>
  <si>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</si>
  <si>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</si>
  <si>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</si>
  <si>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</si>
  <si>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</si>
  <si>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</si>
  <si>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</si>
  <si>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</si>
  <si>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</si>
  <si>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</si>
  <si>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</si>
  <si>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</si>
  <si>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</si>
  <si>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</si>
  <si>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</si>
  <si>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</si>
  <si>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</si>
  <si>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</si>
  <si>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</si>
  <si>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</si>
  <si>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</si>
  <si>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</si>
  <si>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</si>
  <si>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</si>
  <si>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</si>
  <si>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</si>
  <si>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</si>
  <si>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</si>
  <si>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</si>
  <si>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</si>
  <si>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</si>
  <si>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</si>
  <si>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</si>
  <si>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</si>
  <si>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</si>
  <si>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</si>
  <si>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</si>
  <si>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</si>
  <si>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</si>
  <si>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</si>
  <si>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</si>
  <si>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</si>
  <si>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</si>
  <si>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</si>
  <si>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</si>
  <si>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</si>
  <si>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</si>
  <si>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</si>
  <si>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</si>
  <si>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</si>
  <si>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</si>
  <si>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</si>
  <si>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</si>
  <si>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</si>
  <si>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</si>
  <si>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</si>
  <si>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</si>
  <si>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</si>
  <si>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</si>
  <si>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</si>
  <si>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</si>
  <si>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</si>
  <si>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</si>
  <si>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</si>
  <si>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</si>
  <si>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</si>
  <si>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</si>
  <si>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</si>
  <si>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</si>
  <si>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</si>
  <si>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</si>
  <si>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</si>
  <si>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</si>
  <si>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</si>
  <si>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</si>
  <si>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</si>
  <si>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</si>
  <si>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</si>
  <si>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</si>
  <si>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</si>
  <si>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</si>
  <si>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</si>
  <si>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</si>
  <si>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</si>
  <si>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</si>
  <si>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</si>
  <si>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</si>
  <si>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</si>
  <si>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</si>
  <si>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</si>
  <si>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</si>
  <si>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</si>
  <si>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</si>
  <si>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</si>
  <si>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</si>
  <si>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</si>
  <si>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</si>
  <si>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</si>
  <si>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</si>
  <si>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</si>
  <si>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</si>
  <si>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</si>
  <si>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</si>
  <si>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</si>
  <si>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</si>
  <si>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</si>
  <si>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</si>
  <si>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</si>
  <si>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</si>
  <si>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</si>
  <si>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</si>
  <si>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</si>
  <si>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</si>
  <si>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</si>
  <si>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</si>
  <si>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</si>
  <si>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</si>
  <si>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</si>
  <si>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</si>
  <si>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</si>
  <si>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</si>
  <si>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</si>
  <si>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</si>
  <si>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</si>
  <si>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</si>
  <si>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</si>
  <si>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</si>
  <si>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</si>
  <si>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</si>
  <si>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</si>
  <si>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</si>
  <si>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</si>
  <si>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</si>
  <si>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</si>
  <si>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</si>
  <si>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</si>
  <si>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</si>
  <si>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</si>
  <si>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</si>
  <si>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</si>
  <si>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</si>
  <si>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</si>
  <si>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</si>
  <si>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</si>
  <si>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</si>
  <si>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</si>
  <si>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</si>
  <si>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</si>
  <si>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</si>
  <si>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</si>
  <si>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</si>
  <si>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</si>
  <si>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</si>
  <si>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</si>
  <si>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</si>
  <si>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</si>
  <si>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</si>
  <si>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</si>
  <si>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</si>
  <si>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</si>
  <si>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</si>
  <si>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</si>
  <si>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</si>
  <si>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</si>
  <si>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</si>
  <si>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</si>
  <si>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</si>
  <si>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</si>
  <si>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</si>
  <si>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</si>
  <si>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</si>
  <si>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</si>
  <si>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</si>
  <si>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</si>
  <si>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</si>
  <si>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</si>
  <si>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</si>
  <si>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</si>
  <si>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</si>
  <si>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</si>
  <si>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</si>
  <si>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</si>
  <si>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</si>
  <si>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</si>
  <si>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</si>
  <si>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</si>
  <si>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</si>
  <si>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</si>
  <si>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</si>
  <si>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</si>
  <si>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</si>
  <si>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</si>
  <si>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</si>
  <si>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</si>
  <si>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</si>
  <si>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</si>
  <si>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</si>
  <si>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</si>
  <si>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</si>
  <si>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</si>
  <si>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</si>
  <si>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</si>
  <si>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</si>
  <si>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</si>
  <si>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</si>
  <si>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</si>
  <si>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</si>
  <si>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</si>
  <si>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</si>
  <si>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</si>
  <si>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</si>
  <si>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</si>
  <si>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</si>
  <si>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</si>
  <si>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</si>
  <si>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</si>
  <si>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</si>
  <si>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</si>
  <si>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</si>
  <si>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</si>
  <si>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</si>
  <si>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</si>
  <si>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</si>
  <si>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</si>
  <si>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</si>
  <si>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</si>
  <si>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</si>
  <si>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</si>
  <si>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</si>
  <si>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</si>
  <si>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</si>
  <si>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</si>
  <si>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</si>
  <si>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</si>
  <si>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</si>
  <si>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</si>
  <si>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</si>
  <si>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</si>
  <si>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</si>
  <si>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</si>
  <si>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</si>
  <si>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</si>
  <si>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</si>
  <si>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</si>
  <si>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</si>
  <si>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</si>
  <si>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</si>
  <si>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</si>
  <si>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</si>
  <si>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</si>
  <si>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</si>
  <si>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</si>
  <si>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</si>
  <si>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</si>
  <si>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</si>
  <si>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</si>
  <si>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</si>
  <si>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</si>
  <si>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</si>
  <si>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</si>
  <si>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</si>
  <si>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</si>
  <si>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</si>
  <si>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</si>
  <si>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</si>
  <si>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</si>
  <si>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</si>
  <si>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</si>
  <si>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</si>
  <si>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</si>
  <si>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</si>
  <si>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</si>
  <si>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</si>
  <si>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</si>
  <si>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</si>
  <si>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</si>
  <si>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</si>
  <si>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</si>
  <si>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</si>
  <si>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</si>
  <si>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</si>
  <si>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</si>
  <si>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</si>
  <si>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</si>
  <si>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</si>
  <si>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</si>
  <si>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</si>
  <si>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</si>
  <si>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</si>
  <si>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</si>
  <si>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</si>
  <si>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</si>
  <si>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</si>
  <si>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</si>
  <si>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</si>
  <si>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</si>
  <si>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</si>
  <si>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</si>
  <si>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</si>
  <si>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</si>
  <si>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</si>
  <si>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</si>
  <si>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</si>
  <si>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</si>
  <si>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</si>
  <si>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</si>
  <si>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</si>
  <si>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</si>
  <si>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</si>
  <si>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</si>
  <si>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</si>
  <si>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</si>
  <si>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</si>
  <si>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</si>
  <si>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</si>
  <si>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</si>
  <si>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</si>
  <si>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</si>
  <si>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</si>
  <si>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</si>
  <si>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</si>
  <si>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</si>
  <si>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</si>
  <si>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</si>
  <si>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</si>
  <si>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</si>
  <si>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</si>
  <si>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</si>
  <si>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</si>
  <si>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</si>
  <si>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</si>
  <si>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</si>
  <si>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</si>
  <si>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</si>
  <si>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</si>
  <si>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</si>
  <si>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</si>
  <si>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</si>
  <si>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</si>
  <si>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</si>
  <si>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</si>
  <si>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</si>
  <si>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</si>
  <si>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</si>
  <si>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</si>
  <si>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</si>
  <si>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</si>
  <si>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</si>
  <si>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</si>
  <si>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</si>
  <si>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</si>
  <si>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</si>
  <si>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</si>
  <si>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</si>
  <si>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</si>
  <si>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</si>
  <si>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</si>
  <si>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</si>
  <si>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</si>
  <si>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</si>
  <si>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</si>
  <si>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</si>
  <si>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</si>
  <si>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</si>
  <si>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</si>
  <si>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</si>
  <si>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</si>
  <si>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</si>
  <si>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</si>
  <si>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</si>
  <si>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</si>
  <si>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</si>
  <si>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</si>
  <si>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</si>
  <si>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</si>
  <si>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</si>
  <si>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</si>
  <si>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</si>
  <si>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</si>
  <si>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</si>
  <si>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</si>
  <si>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</si>
  <si>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</si>
  <si>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</si>
  <si>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</si>
  <si>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</si>
  <si>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</si>
  <si>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</si>
  <si>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</si>
  <si>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</si>
  <si>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</si>
  <si>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</si>
  <si>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</si>
  <si>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</si>
  <si>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</si>
  <si>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</si>
  <si>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</si>
  <si>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</si>
  <si>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</si>
  <si>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</si>
  <si>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</si>
  <si>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</si>
  <si>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</si>
  <si>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</si>
  <si>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</si>
  <si>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</si>
  <si>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</si>
  <si>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</si>
  <si>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</si>
  <si>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</si>
  <si>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</si>
  <si>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</si>
  <si>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</si>
  <si>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</si>
  <si>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</si>
  <si>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</si>
  <si>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</si>
  <si>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</si>
  <si>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</si>
  <si>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</si>
  <si>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</si>
  <si>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</si>
  <si>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</si>
  <si>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</si>
  <si>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</si>
  <si>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</si>
  <si>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</si>
  <si>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</si>
  <si>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</si>
  <si>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</si>
  <si>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</si>
  <si>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</si>
  <si>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</si>
  <si>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</si>
  <si>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</si>
  <si>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</si>
  <si>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</si>
  <si>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</si>
  <si>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</si>
  <si>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</si>
  <si>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</si>
  <si>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</si>
  <si>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</si>
  <si>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</si>
  <si>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</si>
  <si>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</si>
  <si>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</si>
  <si>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</si>
  <si>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</si>
  <si>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</si>
  <si>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</si>
  <si>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</si>
  <si>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</si>
  <si>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</si>
  <si>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</si>
  <si>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</si>
  <si>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</si>
  <si>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</si>
  <si>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</si>
  <si>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</si>
  <si>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</si>
  <si>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</si>
  <si>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</si>
  <si>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</si>
  <si>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</si>
  <si>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</si>
  <si>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</si>
  <si>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</si>
  <si>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</si>
  <si>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</si>
  <si>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</si>
  <si>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</si>
  <si>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</si>
  <si>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</si>
  <si>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</si>
  <si>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</si>
  <si>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</si>
  <si>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</si>
  <si>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</si>
  <si>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</si>
  <si>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</si>
  <si>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</si>
  <si>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</si>
  <si>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</si>
  <si>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</si>
  <si>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</si>
  <si>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</si>
  <si>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</si>
  <si>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</si>
  <si>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</si>
  <si>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</si>
  <si>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</si>
  <si>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</si>
  <si>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</si>
  <si>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</si>
  <si>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</si>
  <si>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</si>
  <si>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</si>
  <si>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</si>
  <si>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</si>
  <si>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</si>
  <si>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</si>
  <si>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</si>
  <si>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</si>
  <si>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</si>
  <si>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</si>
  <si>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</si>
  <si>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</si>
  <si>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</si>
  <si>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</si>
  <si>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</si>
  <si>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</si>
  <si>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</si>
  <si>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</si>
  <si>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</si>
  <si>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</si>
  <si>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</si>
  <si>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</si>
  <si>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</si>
  <si>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</si>
  <si>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</si>
  <si>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</si>
  <si>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</si>
  <si>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</si>
  <si>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</si>
  <si>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</si>
  <si>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</si>
  <si>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</si>
  <si>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</si>
  <si>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</si>
  <si>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</si>
  <si>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</si>
  <si>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</si>
  <si>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</si>
  <si>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</si>
  <si>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</si>
  <si>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</si>
  <si>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</si>
  <si>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</si>
  <si>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</si>
  <si>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</si>
  <si>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</si>
  <si>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</si>
  <si>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</si>
  <si>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</si>
  <si>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</si>
  <si>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</si>
  <si>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</si>
  <si>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</si>
  <si>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</si>
  <si>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</si>
  <si>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</si>
  <si>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</si>
  <si>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</si>
  <si>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</si>
  <si>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</si>
  <si>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</si>
  <si>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</si>
  <si>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</si>
  <si>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</si>
  <si>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</si>
  <si>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</si>
  <si>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</si>
  <si>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</si>
  <si>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</si>
  <si>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</si>
  <si>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</si>
  <si>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</si>
  <si>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</si>
  <si>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</si>
  <si>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</si>
  <si>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</si>
  <si>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</si>
  <si>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</si>
  <si>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De Lammen Errem 1</t>
  </si>
  <si>
    <t>JdB Stiphout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</si>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</sst>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i/>
      <sz val="10"/>
      <name val="Verdana"/>
      <family val="2"/>
    </font>
    <font>
      <b/>
      <u/>
      <sz val="10"/>
      <name val="Verdana"/>
      <family val="2"/>
    </font>
    <font>
      <sz val="8"/>
      <color indexed="9"/>
      <name val="Verdana"/>
      <family val="2"/>
    </font>
    <font>
      <b/>
      <sz val="8"/>
      <color indexed="9"/>
      <name val="Verdana"/>
      <family val="2"/>
    </font>
    <font>
      <b/>
      <i/>
      <sz val="10"/>
      <name val="Verdana"/>
      <family val="2"/>
    </font>
    <font>
      <b/>
      <i/>
      <sz val="9"/>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sz val="9"/>
      <color indexed="81"/>
      <name val="Tahoma"/>
      <family val="2"/>
    </font>
    <font>
      <b/>
      <u/>
      <sz val="8"/>
      <name val="Verdana"/>
      <family val="2"/>
    </font>
    <font>
      <sz val="8"/>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sz val="11"/>
      <color rgb="FF006100"/>
      <name val="Calibri"/>
      <family val="2"/>
      <scheme val="minor"/>
    </font>
    <font>
      <u/>
      <sz val="10"/>
      <color theme="10"/>
      <name val="Arial"/>
      <family val="2"/>
    </font>
    <font>
      <sz val="11"/>
      <color rgb="FF3F3F76"/>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sz val="11"/>
      <color rgb="FF9C0006"/>
      <name val="Calibri"/>
      <family val="2"/>
      <scheme val="minor"/>
    </font>
    <font>
      <sz val="10"/>
      <color theme="1"/>
      <name val="Times New Roman"/>
      <family val="2"/>
    </font>
    <font>
      <sz val="18"/>
      <color theme="3"/>
      <name val="Cambria"/>
      <family val="2"/>
      <scheme val="major"/>
    </font>
    <font>
      <b/>
      <sz val="11"/>
      <color theme="1"/>
      <name val="Calibri"/>
      <family val="2"/>
      <scheme val="minor"/>
    </font>
    <font>
      <b/>
      <sz val="11"/>
      <color rgb="FF3F3F3F"/>
      <name val="Calibri"/>
      <family val="2"/>
      <scheme val="minor"/>
    </font>
    <font>
      <i/>
      <sz val="11"/>
      <color rgb="FF7F7F7F"/>
      <name val="Calibri"/>
      <family val="2"/>
      <scheme val="minor"/>
    </font>
    <font>
      <sz val="11"/>
      <color rgb="FFFF0000"/>
      <name val="Calibri"/>
      <family val="2"/>
      <scheme val="minor"/>
    </font>
    <font>
      <sz val="10"/>
      <color theme="1"/>
      <name val="Verdana"/>
      <family val="2"/>
    </font>
    <font>
      <b/>
      <sz val="10"/>
      <color theme="1"/>
      <name val="Verdana"/>
      <family val="2"/>
    </font>
    <font>
      <sz val="8"/>
      <color theme="0"/>
      <name val="Verdana"/>
      <family val="2"/>
    </font>
    <font>
      <b/>
      <sz val="8"/>
      <color theme="0"/>
      <name val="Verdana"/>
      <family val="2"/>
    </font>
    <font>
      <sz val="10"/>
      <color theme="0"/>
      <name val="Verdana"/>
      <family val="2"/>
    </font>
    <font>
      <i/>
      <sz val="8"/>
      <color theme="0"/>
      <name val="Verdana"/>
      <family val="2"/>
    </font>
    <font>
      <sz val="10"/>
      <color rgb="FFFF0000"/>
      <name val="Verdana"/>
      <family val="2"/>
    </font>
    <font>
      <sz val="8"/>
      <color rgb="FFFF0000"/>
      <name val="Verdana"/>
      <family val="2"/>
    </font>
    <font>
      <u/>
      <sz val="10"/>
      <color rgb="FFFF0000"/>
      <name val="Arial"/>
      <family val="2"/>
    </font>
    <font>
      <sz val="10"/>
      <color theme="0"/>
      <name val="Calibri"/>
      <family val="2"/>
      <scheme val="minor"/>
    </font>
    <font>
      <b/>
      <u/>
      <sz val="8"/>
      <color theme="0"/>
      <name val="Verdana"/>
      <family val="2"/>
    </font>
    <font>
      <sz val="10"/>
      <color theme="0"/>
      <name val="Arial"/>
      <family val="2"/>
    </font>
    <font>
      <b/>
      <sz val="10"/>
      <color theme="0" tint="-0.14999847407452621"/>
      <name val="Verdana"/>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07">
    <xf numFmtId="0" fontId="0" fillId="0" borderId="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21" applyNumberFormat="0" applyAlignment="0" applyProtection="0"/>
    <xf numFmtId="0" fontId="28" fillId="27" borderId="22" applyNumberFormat="0" applyAlignment="0" applyProtection="0"/>
    <xf numFmtId="0" fontId="29" fillId="0" borderId="23" applyNumberFormat="0" applyFill="0" applyAlignment="0" applyProtection="0"/>
    <xf numFmtId="0" fontId="30" fillId="28" borderId="0" applyNumberFormat="0" applyBorder="0" applyAlignment="0" applyProtection="0"/>
    <xf numFmtId="0" fontId="31" fillId="0" borderId="0" applyNumberFormat="0" applyFill="0" applyBorder="0" applyAlignment="0" applyProtection="0"/>
    <xf numFmtId="0" fontId="32" fillId="29" borderId="21" applyNumberFormat="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30" borderId="0" applyNumberFormat="0" applyBorder="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25" fillId="31" borderId="27" applyNumberFormat="0" applyFont="0" applyAlignment="0" applyProtection="0"/>
    <xf numFmtId="0" fontId="37" fillId="32" borderId="0" applyNumberFormat="0" applyBorder="0" applyAlignment="0" applyProtection="0"/>
    <xf numFmtId="0" fontId="2" fillId="0" borderId="0"/>
    <xf numFmtId="0" fontId="38" fillId="0" borderId="0"/>
    <xf numFmtId="0" fontId="25" fillId="0" borderId="0"/>
    <xf numFmtId="0" fontId="25" fillId="0" borderId="0"/>
    <xf numFmtId="0" fontId="25" fillId="0" borderId="0"/>
    <xf numFmtId="0" fontId="25" fillId="0" borderId="0"/>
    <xf numFmtId="0" fontId="1" fillId="0" borderId="0"/>
    <xf numFmtId="0" fontId="39" fillId="0" borderId="0" applyNumberFormat="0" applyFill="0" applyBorder="0" applyAlignment="0" applyProtection="0"/>
    <xf numFmtId="0" fontId="40" fillId="0" borderId="28" applyNumberFormat="0" applyFill="0" applyAlignment="0" applyProtection="0"/>
    <xf numFmtId="0" fontId="41" fillId="26" borderId="29"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cellStyleXfs>
  <cellXfs count="222">
    <xf numFmtId="0" fontId="0" fillId="0" borderId="0" xfId="0"/>
    <xf numFmtId="0" fontId="3" fillId="0" borderId="0" xfId="0" applyFont="1" applyProtection="1">
      <protection hidden="1"/>
    </xf>
    <xf numFmtId="0" fontId="3" fillId="0" borderId="0" xfId="0" applyFont="1" applyAlignment="1" applyProtection="1">
      <alignment vertic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protection hidden="1"/>
    </xf>
    <xf numFmtId="0" fontId="6" fillId="0" borderId="0" xfId="0" applyFont="1" applyAlignment="1" applyProtection="1">
      <alignment horizontal="left"/>
      <protection hidden="1"/>
    </xf>
    <xf numFmtId="0" fontId="4" fillId="0" borderId="0" xfId="0" applyFont="1" applyProtection="1">
      <protection hidden="1"/>
    </xf>
    <xf numFmtId="0" fontId="3" fillId="0" borderId="1"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vertical="center"/>
      <protection hidden="1"/>
    </xf>
    <xf numFmtId="0" fontId="3" fillId="0" borderId="3" xfId="0" applyFont="1" applyBorder="1" applyAlignment="1" applyProtection="1">
      <alignment vertical="center"/>
      <protection hidden="1"/>
    </xf>
    <xf numFmtId="0" fontId="7" fillId="0" borderId="0" xfId="0" applyFont="1" applyProtection="1">
      <protection hidden="1"/>
    </xf>
    <xf numFmtId="0" fontId="3" fillId="0" borderId="1" xfId="0" applyFont="1" applyBorder="1" applyAlignment="1" applyProtection="1">
      <alignment vertical="center"/>
      <protection hidden="1"/>
    </xf>
    <xf numFmtId="0" fontId="3" fillId="0" borderId="0" xfId="95" applyFont="1" applyAlignment="1" applyProtection="1">
      <alignment vertical="center"/>
      <protection hidden="1"/>
    </xf>
    <xf numFmtId="0" fontId="3" fillId="0" borderId="0" xfId="95" applyFont="1" applyAlignment="1" applyProtection="1">
      <alignment horizontal="left" vertical="center"/>
      <protection hidden="1"/>
    </xf>
    <xf numFmtId="0" fontId="44" fillId="0" borderId="0" xfId="96" applyFont="1" applyAlignment="1" applyProtection="1">
      <alignment vertical="center"/>
      <protection hidden="1"/>
    </xf>
    <xf numFmtId="0" fontId="3" fillId="0" borderId="0" xfId="96" applyFont="1" applyAlignment="1" applyProtection="1">
      <alignment vertical="center"/>
      <protection hidden="1"/>
    </xf>
    <xf numFmtId="0" fontId="44" fillId="0" borderId="0" xfId="96" applyFont="1" applyAlignment="1" applyProtection="1">
      <alignment horizontal="left" vertical="center"/>
      <protection hidden="1"/>
    </xf>
    <xf numFmtId="0" fontId="10" fillId="0" borderId="0" xfId="96" applyFont="1" applyAlignment="1" applyProtection="1">
      <alignment vertical="center"/>
      <protection hidden="1"/>
    </xf>
    <xf numFmtId="0" fontId="45" fillId="0" borderId="0" xfId="96" applyFont="1" applyAlignment="1" applyProtection="1">
      <alignment horizontal="left" vertical="center"/>
      <protection hidden="1"/>
    </xf>
    <xf numFmtId="0" fontId="11" fillId="0" borderId="0" xfId="96" applyFont="1" applyAlignment="1" applyProtection="1">
      <alignment vertical="center"/>
      <protection hidden="1"/>
    </xf>
    <xf numFmtId="0" fontId="46" fillId="0" borderId="0" xfId="0" applyFont="1"/>
    <xf numFmtId="0" fontId="47" fillId="0" borderId="0" xfId="0" applyFont="1" applyAlignment="1">
      <alignment horizontal="center"/>
    </xf>
    <xf numFmtId="0" fontId="46" fillId="0" borderId="0" xfId="0" applyFont="1" applyAlignment="1">
      <alignment horizontal="center"/>
    </xf>
    <xf numFmtId="0" fontId="5" fillId="0" borderId="4"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5" fillId="0" borderId="0" xfId="0" applyFont="1" applyAlignment="1" applyProtection="1">
      <alignment vertical="center"/>
      <protection hidden="1"/>
    </xf>
    <xf numFmtId="0" fontId="3" fillId="0" borderId="4" xfId="0" applyFont="1" applyBorder="1" applyAlignment="1" applyProtection="1">
      <alignment horizontal="center" vertical="center"/>
      <protection hidden="1"/>
    </xf>
    <xf numFmtId="0" fontId="5" fillId="0" borderId="0" xfId="0" applyFont="1" applyAlignment="1" applyProtection="1">
      <alignment horizontal="left" vertical="center"/>
      <protection hidden="1"/>
    </xf>
    <xf numFmtId="0" fontId="8" fillId="0" borderId="0" xfId="0" applyFont="1" applyAlignment="1" applyProtection="1">
      <alignment horizontal="left" vertical="center"/>
      <protection hidden="1"/>
    </xf>
    <xf numFmtId="0" fontId="44" fillId="0" borderId="5" xfId="96" applyFont="1" applyBorder="1" applyAlignment="1" applyProtection="1">
      <alignment horizontal="left" vertical="center"/>
      <protection hidden="1"/>
    </xf>
    <xf numFmtId="0" fontId="3" fillId="0" borderId="5" xfId="95" applyFont="1" applyBorder="1" applyAlignment="1" applyProtection="1">
      <alignment vertical="center"/>
      <protection hidden="1"/>
    </xf>
    <xf numFmtId="0" fontId="14" fillId="0" borderId="0" xfId="96" applyFont="1" applyAlignment="1" applyProtection="1">
      <alignment vertical="center"/>
      <protection hidden="1"/>
    </xf>
    <xf numFmtId="0" fontId="8" fillId="0" borderId="4" xfId="96" applyFont="1" applyBorder="1" applyAlignment="1" applyProtection="1">
      <alignment vertical="center"/>
      <protection hidden="1"/>
    </xf>
    <xf numFmtId="0" fontId="8" fillId="0" borderId="4" xfId="95" applyFont="1" applyBorder="1" applyAlignment="1" applyProtection="1">
      <alignment horizontal="left" vertical="center"/>
      <protection hidden="1"/>
    </xf>
    <xf numFmtId="0" fontId="15" fillId="0" borderId="0" xfId="96" applyFont="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5" fillId="0" borderId="4" xfId="96" applyFont="1" applyBorder="1" applyAlignment="1" applyProtection="1">
      <alignment horizontal="left" vertical="center"/>
      <protection hidden="1"/>
    </xf>
    <xf numFmtId="0" fontId="3" fillId="0" borderId="3" xfId="96" applyFont="1" applyBorder="1" applyAlignment="1" applyProtection="1">
      <alignment horizontal="left" vertical="center"/>
      <protection hidden="1"/>
    </xf>
    <xf numFmtId="0" fontId="5" fillId="0" borderId="5" xfId="96" applyFont="1" applyBorder="1" applyAlignment="1" applyProtection="1">
      <alignment horizontal="left" vertical="center"/>
      <protection hidden="1"/>
    </xf>
    <xf numFmtId="0" fontId="5" fillId="0" borderId="0" xfId="96"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4" fillId="0" borderId="0" xfId="0" applyFont="1" applyAlignment="1" applyProtection="1">
      <alignment horizontal="left"/>
      <protection hidden="1"/>
    </xf>
    <xf numFmtId="0" fontId="3" fillId="0" borderId="6" xfId="0" applyFont="1" applyBorder="1" applyAlignment="1" applyProtection="1">
      <alignment vertical="center"/>
      <protection hidden="1"/>
    </xf>
    <xf numFmtId="0" fontId="3" fillId="0" borderId="2" xfId="0" applyFont="1" applyBorder="1" applyAlignment="1" applyProtection="1">
      <alignment horizontal="center"/>
      <protection hidden="1"/>
    </xf>
    <xf numFmtId="0" fontId="7" fillId="0" borderId="0" xfId="95" applyFont="1" applyAlignment="1" applyProtection="1">
      <alignment horizontal="right" vertical="center"/>
      <protection hidden="1"/>
    </xf>
    <xf numFmtId="0" fontId="7" fillId="0" borderId="0" xfId="95" applyFont="1" applyAlignment="1" applyProtection="1">
      <alignment horizontal="left" vertical="center"/>
      <protection hidden="1"/>
    </xf>
    <xf numFmtId="0" fontId="4" fillId="0" borderId="0" xfId="95" applyFont="1" applyAlignment="1" applyProtection="1">
      <alignment horizontal="center" vertical="center"/>
      <protection hidden="1"/>
    </xf>
    <xf numFmtId="165" fontId="7" fillId="0" borderId="0" xfId="95" applyNumberFormat="1" applyFont="1" applyAlignment="1" applyProtection="1">
      <alignment vertical="center"/>
      <protection hidden="1"/>
    </xf>
    <xf numFmtId="16" fontId="5" fillId="0" borderId="0" xfId="0" applyNumberFormat="1" applyFont="1" applyAlignment="1" applyProtection="1">
      <alignment horizontal="left" vertical="center"/>
      <protection hidden="1"/>
    </xf>
    <xf numFmtId="0" fontId="3" fillId="0" borderId="7" xfId="0" applyFont="1" applyBorder="1" applyAlignment="1" applyProtection="1">
      <alignment vertical="center"/>
      <protection hidden="1"/>
    </xf>
    <xf numFmtId="0" fontId="3" fillId="0" borderId="8" xfId="0" applyFont="1" applyBorder="1" applyAlignment="1" applyProtection="1">
      <alignment vertical="center"/>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hidden="1"/>
    </xf>
    <xf numFmtId="164" fontId="3" fillId="0" borderId="3" xfId="0" applyNumberFormat="1" applyFont="1" applyBorder="1" applyAlignment="1" applyProtection="1">
      <alignment vertical="center"/>
      <protection hidden="1"/>
    </xf>
    <xf numFmtId="0" fontId="3" fillId="0" borderId="4"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7" fillId="0" borderId="0" xfId="95" applyFont="1" applyAlignment="1" applyProtection="1">
      <alignment vertical="center"/>
      <protection hidden="1"/>
    </xf>
    <xf numFmtId="0" fontId="4" fillId="0" borderId="0" xfId="95" applyFont="1" applyAlignment="1" applyProtection="1">
      <alignment horizontal="left" vertical="center"/>
      <protection hidden="1"/>
    </xf>
    <xf numFmtId="168" fontId="4" fillId="0" borderId="0" xfId="95" applyNumberFormat="1" applyFont="1" applyAlignment="1" applyProtection="1">
      <alignment horizontal="center" vertical="center"/>
      <protection hidden="1"/>
    </xf>
    <xf numFmtId="0" fontId="5" fillId="0" borderId="0" xfId="95" applyFont="1" applyAlignment="1" applyProtection="1">
      <alignment horizontal="left" vertical="center"/>
      <protection hidden="1"/>
    </xf>
    <xf numFmtId="0" fontId="48" fillId="0" borderId="0" xfId="96" applyFont="1" applyAlignment="1" applyProtection="1">
      <alignment horizontal="center" vertical="center"/>
      <protection hidden="1"/>
    </xf>
    <xf numFmtId="0" fontId="48" fillId="0" borderId="0" xfId="95" applyFont="1" applyAlignment="1" applyProtection="1">
      <alignment horizontal="center" vertical="center"/>
      <protection hidden="1"/>
    </xf>
    <xf numFmtId="0" fontId="3" fillId="0" borderId="0" xfId="95" applyFont="1" applyAlignment="1" applyProtection="1">
      <alignment horizontal="center" vertical="center"/>
      <protection hidden="1"/>
    </xf>
    <xf numFmtId="0" fontId="4" fillId="0" borderId="4" xfId="95" applyFont="1" applyBorder="1" applyAlignment="1" applyProtection="1">
      <alignment horizontal="left" vertical="center"/>
      <protection hidden="1"/>
    </xf>
    <xf numFmtId="0" fontId="3" fillId="0" borderId="0" xfId="96" applyFont="1" applyAlignment="1" applyProtection="1">
      <alignment horizontal="center" vertical="center"/>
      <protection hidden="1"/>
    </xf>
    <xf numFmtId="0" fontId="7" fillId="0" borderId="0" xfId="96" applyFont="1" applyAlignment="1" applyProtection="1">
      <alignment horizontal="left" vertical="center"/>
      <protection hidden="1"/>
    </xf>
    <xf numFmtId="0" fontId="11" fillId="0" borderId="0" xfId="96" applyFont="1" applyAlignment="1" applyProtection="1">
      <alignment horizontal="left" vertical="center"/>
      <protection hidden="1"/>
    </xf>
    <xf numFmtId="0" fontId="17" fillId="0" borderId="0" xfId="95" applyFont="1" applyAlignment="1" applyProtection="1">
      <alignment horizontal="left" vertical="center"/>
      <protection hidden="1"/>
    </xf>
    <xf numFmtId="0" fontId="3" fillId="0" borderId="0" xfId="95" applyFont="1" applyAlignment="1" applyProtection="1">
      <alignment horizontal="left"/>
      <protection hidden="1"/>
    </xf>
    <xf numFmtId="0" fontId="18" fillId="0" borderId="0" xfId="95" applyFont="1" applyAlignment="1" applyProtection="1">
      <alignment horizontal="center" vertical="center"/>
      <protection hidden="1"/>
    </xf>
    <xf numFmtId="0" fontId="18" fillId="0" borderId="4" xfId="95" applyFont="1" applyBorder="1" applyAlignment="1" applyProtection="1">
      <alignment horizontal="center" vertical="center"/>
      <protection hidden="1"/>
    </xf>
    <xf numFmtId="0" fontId="19" fillId="0" borderId="4" xfId="95" applyFont="1" applyBorder="1" applyAlignment="1" applyProtection="1">
      <alignment horizontal="center" vertical="center"/>
      <protection hidden="1"/>
    </xf>
    <xf numFmtId="0" fontId="19" fillId="0" borderId="0" xfId="95" applyFont="1" applyAlignment="1" applyProtection="1">
      <alignment horizontal="center" vertical="center"/>
      <protection hidden="1"/>
    </xf>
    <xf numFmtId="0" fontId="19" fillId="0" borderId="1" xfId="95" applyFont="1" applyBorder="1" applyAlignment="1" applyProtection="1">
      <alignment horizontal="center" vertical="center"/>
      <protection hidden="1"/>
    </xf>
    <xf numFmtId="0" fontId="8" fillId="0" borderId="0" xfId="95" applyFont="1" applyAlignment="1" applyProtection="1">
      <alignment horizontal="left" vertical="center"/>
      <protection hidden="1"/>
    </xf>
    <xf numFmtId="0" fontId="5" fillId="0" borderId="4" xfId="95" applyFont="1" applyBorder="1" applyAlignment="1" applyProtection="1">
      <alignment horizontal="left" vertical="center"/>
      <protection hidden="1"/>
    </xf>
    <xf numFmtId="0" fontId="7" fillId="0" borderId="0" xfId="95" applyFont="1" applyAlignment="1" applyProtection="1">
      <alignment horizontal="center" vertical="center"/>
      <protection hidden="1"/>
    </xf>
    <xf numFmtId="165" fontId="8" fillId="0" borderId="0" xfId="95" applyNumberFormat="1" applyFont="1" applyAlignment="1" applyProtection="1">
      <alignment horizontal="center" vertical="center"/>
      <protection hidden="1"/>
    </xf>
    <xf numFmtId="0" fontId="3" fillId="0" borderId="5" xfId="95" applyFont="1" applyBorder="1" applyAlignment="1" applyProtection="1">
      <alignment horizontal="center" vertical="center"/>
      <protection hidden="1"/>
    </xf>
    <xf numFmtId="0" fontId="15" fillId="0" borderId="0" xfId="96" applyFont="1" applyAlignment="1" applyProtection="1">
      <alignment horizontal="center" vertical="center"/>
      <protection hidden="1"/>
    </xf>
    <xf numFmtId="0" fontId="5" fillId="0" borderId="0" xfId="95" applyFont="1" applyProtection="1">
      <protection hidden="1"/>
    </xf>
    <xf numFmtId="0" fontId="6" fillId="0" borderId="0" xfId="95" applyFont="1" applyAlignment="1" applyProtection="1">
      <alignment horizontal="left" vertical="center"/>
      <protection hidden="1"/>
    </xf>
    <xf numFmtId="0" fontId="4" fillId="33" borderId="4" xfId="95" applyFont="1" applyFill="1" applyBorder="1" applyAlignment="1" applyProtection="1">
      <alignment horizontal="left" vertical="center"/>
      <protection locked="0"/>
    </xf>
    <xf numFmtId="0" fontId="3" fillId="33" borderId="4" xfId="0" applyFont="1" applyFill="1" applyBorder="1" applyAlignment="1" applyProtection="1">
      <alignment horizontal="left" vertical="center"/>
      <protection locked="0"/>
    </xf>
    <xf numFmtId="0" fontId="7" fillId="33" borderId="4" xfId="0" applyFont="1" applyFill="1" applyBorder="1" applyAlignment="1" applyProtection="1">
      <alignment horizontal="center" vertical="center"/>
      <protection locked="0"/>
    </xf>
    <xf numFmtId="0" fontId="21" fillId="0" borderId="0" xfId="0" applyFont="1" applyAlignment="1" applyProtection="1">
      <alignment horizontal="left"/>
      <protection hidden="1"/>
    </xf>
    <xf numFmtId="0" fontId="19" fillId="0" borderId="0" xfId="95" applyFont="1" applyAlignment="1" applyProtection="1">
      <alignment vertical="center"/>
      <protection hidden="1"/>
    </xf>
    <xf numFmtId="0" fontId="21" fillId="0" borderId="0" xfId="95" applyFont="1" applyAlignment="1" applyProtection="1">
      <alignment vertical="center"/>
      <protection hidden="1"/>
    </xf>
    <xf numFmtId="0" fontId="21" fillId="0" borderId="12" xfId="95" applyFont="1" applyBorder="1" applyAlignment="1" applyProtection="1">
      <alignment vertical="center"/>
      <protection hidden="1"/>
    </xf>
    <xf numFmtId="0" fontId="21" fillId="0" borderId="12" xfId="95" applyFont="1" applyBorder="1" applyAlignment="1" applyProtection="1">
      <alignment horizontal="right" vertical="center"/>
      <protection hidden="1"/>
    </xf>
    <xf numFmtId="0" fontId="21" fillId="0" borderId="12" xfId="95" applyFont="1" applyBorder="1" applyAlignment="1" applyProtection="1">
      <alignment horizontal="left" vertical="center"/>
      <protection hidden="1"/>
    </xf>
    <xf numFmtId="0" fontId="11" fillId="0" borderId="0" xfId="0" applyFont="1" applyProtection="1">
      <protection hidden="1"/>
    </xf>
    <xf numFmtId="0" fontId="14" fillId="0" borderId="0" xfId="0" applyFont="1" applyProtection="1">
      <protection hidden="1"/>
    </xf>
    <xf numFmtId="0" fontId="5" fillId="0" borderId="0" xfId="0" applyFont="1" applyAlignment="1" applyProtection="1">
      <alignment horizontal="center" vertical="center"/>
      <protection hidden="1"/>
    </xf>
    <xf numFmtId="166" fontId="4" fillId="0" borderId="0" xfId="0" applyNumberFormat="1" applyFont="1" applyAlignment="1" applyProtection="1">
      <alignment horizontal="center" vertical="center"/>
      <protection hidden="1"/>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165" fontId="8" fillId="0" borderId="0" xfId="95" applyNumberFormat="1" applyFont="1" applyAlignment="1" applyProtection="1">
      <alignment horizontal="left" vertical="center"/>
      <protection hidden="1"/>
    </xf>
    <xf numFmtId="0" fontId="3" fillId="0" borderId="2" xfId="95" applyFont="1" applyBorder="1" applyAlignment="1" applyProtection="1">
      <alignment horizontal="left" vertical="center"/>
      <protection hidden="1"/>
    </xf>
    <xf numFmtId="0" fontId="3" fillId="0" borderId="3" xfId="95" applyFont="1" applyBorder="1" applyAlignment="1" applyProtection="1">
      <alignment horizontal="left" vertical="center"/>
      <protection hidden="1"/>
    </xf>
    <xf numFmtId="0" fontId="49" fillId="0" borderId="0" xfId="95" applyFont="1" applyAlignment="1" applyProtection="1">
      <alignment horizontal="center" vertical="center"/>
      <protection hidden="1"/>
    </xf>
    <xf numFmtId="0" fontId="46" fillId="0" borderId="0" xfId="95" applyFont="1" applyAlignment="1" applyProtection="1">
      <alignment horizontal="center" vertical="center"/>
      <protection hidden="1"/>
    </xf>
    <xf numFmtId="166" fontId="4" fillId="0" borderId="0" xfId="0" applyNumberFormat="1" applyFont="1" applyAlignment="1" applyProtection="1">
      <alignment vertical="center"/>
      <protection hidden="1"/>
    </xf>
    <xf numFmtId="0" fontId="50" fillId="0" borderId="0" xfId="0" applyFont="1" applyAlignment="1" applyProtection="1">
      <alignment horizontal="center"/>
      <protection hidden="1"/>
    </xf>
    <xf numFmtId="0" fontId="50" fillId="0" borderId="0" xfId="0" applyFont="1" applyAlignment="1" applyProtection="1">
      <alignment horizontal="left"/>
      <protection hidden="1"/>
    </xf>
    <xf numFmtId="0" fontId="50" fillId="0" borderId="0" xfId="0" applyFont="1" applyProtection="1">
      <protection hidden="1"/>
    </xf>
    <xf numFmtId="0" fontId="51" fillId="0" borderId="0" xfId="0" applyFont="1" applyProtection="1">
      <protection hidden="1"/>
    </xf>
    <xf numFmtId="0" fontId="50" fillId="0" borderId="0" xfId="0" applyFont="1" applyAlignment="1" applyProtection="1">
      <alignment horizontal="center" vertical="center"/>
      <protection hidden="1"/>
    </xf>
    <xf numFmtId="0" fontId="50" fillId="0" borderId="0" xfId="0" applyFont="1" applyAlignment="1" applyProtection="1">
      <alignment horizontal="left" vertical="center"/>
      <protection hidden="1"/>
    </xf>
    <xf numFmtId="0" fontId="50" fillId="0" borderId="0" xfId="0" applyFont="1" applyAlignment="1" applyProtection="1">
      <alignment vertical="center"/>
      <protection hidden="1"/>
    </xf>
    <xf numFmtId="0" fontId="52" fillId="0" borderId="0" xfId="83" applyFont="1" applyAlignment="1" applyProtection="1">
      <alignment horizontal="center" vertical="center"/>
      <protection hidden="1"/>
    </xf>
    <xf numFmtId="0" fontId="50" fillId="0" borderId="0" xfId="101" applyFont="1" applyAlignment="1" applyProtection="1">
      <alignment horizontal="center" vertical="center"/>
      <protection hidden="1"/>
    </xf>
    <xf numFmtId="0" fontId="50" fillId="0" borderId="0" xfId="101" applyFont="1" applyAlignment="1" applyProtection="1">
      <alignment horizontal="left" vertical="center"/>
      <protection hidden="1"/>
    </xf>
    <xf numFmtId="0" fontId="3" fillId="33" borderId="4" xfId="0" applyFont="1" applyFill="1" applyBorder="1" applyAlignment="1" applyProtection="1">
      <alignment vertical="center"/>
      <protection locked="0"/>
    </xf>
    <xf numFmtId="0" fontId="4" fillId="0" borderId="2" xfId="95" applyFont="1" applyBorder="1" applyAlignment="1" applyProtection="1">
      <alignment horizontal="left" vertical="center"/>
      <protection hidden="1"/>
    </xf>
    <xf numFmtId="0" fontId="4" fillId="0" borderId="3" xfId="95" applyFont="1" applyBorder="1" applyAlignment="1" applyProtection="1">
      <alignment horizontal="left" vertical="center"/>
      <protection hidden="1"/>
    </xf>
    <xf numFmtId="0" fontId="4" fillId="0" borderId="1" xfId="95" applyFont="1" applyBorder="1" applyAlignment="1" applyProtection="1">
      <alignment horizontal="left"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16" fontId="7" fillId="0" borderId="0" xfId="0" applyNumberFormat="1" applyFont="1" applyAlignment="1" applyProtection="1">
      <alignment horizontal="center" vertical="center"/>
      <protection hidden="1"/>
    </xf>
    <xf numFmtId="0" fontId="5" fillId="0" borderId="0" xfId="95" applyFont="1" applyAlignment="1" applyProtection="1">
      <alignment horizontal="center" vertical="center"/>
      <protection hidden="1"/>
    </xf>
    <xf numFmtId="0" fontId="7" fillId="0" borderId="4" xfId="95" applyFont="1" applyBorder="1" applyAlignment="1" applyProtection="1">
      <alignment horizontal="lef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locked="0"/>
    </xf>
    <xf numFmtId="166" fontId="7" fillId="0" borderId="0" xfId="95" applyNumberFormat="1" applyFont="1" applyAlignment="1" applyProtection="1">
      <alignment vertical="center"/>
      <protection hidden="1"/>
    </xf>
    <xf numFmtId="0" fontId="48" fillId="0" borderId="0" xfId="95" applyFont="1" applyAlignment="1" applyProtection="1">
      <alignment horizontal="left" vertical="center"/>
      <protection hidden="1"/>
    </xf>
    <xf numFmtId="166" fontId="7" fillId="0" borderId="0" xfId="0" applyNumberFormat="1" applyFont="1" applyAlignment="1" applyProtection="1">
      <alignment vertical="center" wrapText="1"/>
      <protection hidden="1"/>
    </xf>
    <xf numFmtId="166" fontId="7" fillId="0" borderId="0" xfId="0" applyNumberFormat="1" applyFont="1" applyAlignment="1" applyProtection="1">
      <alignment vertical="center"/>
      <protection hidden="1"/>
    </xf>
    <xf numFmtId="0" fontId="5" fillId="33" borderId="4" xfId="0" applyFont="1" applyFill="1" applyBorder="1" applyAlignment="1" applyProtection="1">
      <alignment horizontal="center" vertical="center"/>
      <protection locked="0"/>
    </xf>
    <xf numFmtId="16" fontId="7" fillId="0" borderId="1" xfId="0" applyNumberFormat="1" applyFont="1" applyBorder="1" applyAlignment="1" applyProtection="1">
      <alignment horizontal="left" vertical="center"/>
      <protection hidden="1"/>
    </xf>
    <xf numFmtId="0" fontId="5" fillId="33" borderId="3" xfId="95" applyFont="1" applyFill="1" applyBorder="1" applyAlignment="1" applyProtection="1">
      <alignment vertical="center"/>
      <protection locked="0" hidden="1"/>
    </xf>
    <xf numFmtId="0" fontId="7" fillId="0" borderId="0" xfId="0" applyFont="1" applyAlignment="1" applyProtection="1">
      <alignment horizontal="left"/>
      <protection hidden="1"/>
    </xf>
    <xf numFmtId="164" fontId="5" fillId="33" borderId="2" xfId="95" applyNumberFormat="1" applyFont="1" applyFill="1" applyBorder="1" applyAlignment="1" applyProtection="1">
      <alignment horizontal="left" vertical="center"/>
      <protection locked="0"/>
    </xf>
    <xf numFmtId="164" fontId="5" fillId="33" borderId="3" xfId="95" applyNumberFormat="1" applyFont="1" applyFill="1" applyBorder="1" applyAlignment="1" applyProtection="1">
      <alignment horizontal="left" vertical="center"/>
      <protection locked="0"/>
    </xf>
    <xf numFmtId="167" fontId="3" fillId="33" borderId="4" xfId="95" applyNumberFormat="1" applyFont="1" applyFill="1" applyBorder="1" applyAlignment="1">
      <alignment horizontal="left" vertical="center"/>
    </xf>
    <xf numFmtId="164" fontId="5" fillId="33" borderId="2" xfId="95" applyNumberFormat="1" applyFont="1" applyFill="1" applyBorder="1" applyAlignment="1">
      <alignment horizontal="left" vertical="center"/>
    </xf>
    <xf numFmtId="166" fontId="7" fillId="0" borderId="0" xfId="95" applyNumberFormat="1" applyFont="1" applyAlignment="1" applyProtection="1">
      <alignment horizontal="left" vertical="center"/>
      <protection hidden="1"/>
    </xf>
    <xf numFmtId="16" fontId="7" fillId="0" borderId="0" xfId="0" applyNumberFormat="1" applyFont="1" applyAlignment="1" applyProtection="1">
      <alignment horizontal="right" vertical="center"/>
      <protection hidden="1"/>
    </xf>
    <xf numFmtId="0" fontId="5" fillId="33" borderId="4" xfId="95" applyFont="1" applyFill="1" applyBorder="1" applyAlignment="1">
      <alignment horizontal="left" vertical="center"/>
    </xf>
    <xf numFmtId="164" fontId="5" fillId="33" borderId="1" xfId="95" applyNumberFormat="1" applyFont="1" applyFill="1" applyBorder="1" applyAlignment="1">
      <alignment horizontal="left" vertical="center"/>
    </xf>
    <xf numFmtId="0" fontId="4" fillId="33" borderId="4" xfId="95" applyFont="1" applyFill="1" applyBorder="1" applyAlignment="1">
      <alignment horizontal="left" vertical="center"/>
    </xf>
    <xf numFmtId="0" fontId="4" fillId="0" borderId="0" xfId="0" applyFont="1"/>
    <xf numFmtId="0" fontId="7" fillId="0" borderId="0" xfId="0" applyFont="1" applyAlignment="1">
      <alignment horizontal="center"/>
    </xf>
    <xf numFmtId="0" fontId="4" fillId="0" borderId="0" xfId="0" applyFont="1" applyAlignment="1">
      <alignment horizontal="center"/>
    </xf>
    <xf numFmtId="0" fontId="53" fillId="34" borderId="0" xfId="0" applyFont="1" applyFill="1" applyAlignment="1">
      <alignment horizontal="left"/>
    </xf>
    <xf numFmtId="0" fontId="47" fillId="34" borderId="0" xfId="0" applyFont="1" applyFill="1" applyAlignment="1" applyProtection="1">
      <alignment horizontal="left"/>
      <protection hidden="1"/>
    </xf>
    <xf numFmtId="16" fontId="46" fillId="34" borderId="0" xfId="0" applyNumberFormat="1" applyFont="1" applyFill="1" applyAlignment="1" applyProtection="1">
      <alignment horizontal="center"/>
      <protection hidden="1"/>
    </xf>
    <xf numFmtId="0" fontId="46" fillId="34" borderId="0" xfId="0" applyFont="1" applyFill="1" applyAlignment="1" applyProtection="1">
      <alignment horizontal="left"/>
      <protection hidden="1"/>
    </xf>
    <xf numFmtId="0" fontId="54" fillId="34" borderId="0" xfId="0" applyFont="1" applyFill="1" applyAlignment="1" applyProtection="1">
      <alignment horizontal="left"/>
      <protection hidden="1"/>
    </xf>
    <xf numFmtId="0" fontId="55" fillId="34" borderId="0" xfId="0" applyFont="1" applyFill="1" applyProtection="1">
      <protection hidden="1"/>
    </xf>
    <xf numFmtId="166" fontId="47" fillId="34" borderId="0" xfId="0" applyNumberFormat="1" applyFont="1" applyFill="1" applyAlignment="1" applyProtection="1">
      <alignment horizontal="center" vertical="center"/>
      <protection hidden="1"/>
    </xf>
    <xf numFmtId="0" fontId="46" fillId="34" borderId="0" xfId="0" applyFont="1" applyFill="1" applyAlignment="1" applyProtection="1">
      <alignment horizontal="center"/>
      <protection hidden="1"/>
    </xf>
    <xf numFmtId="0" fontId="46" fillId="34" borderId="0" xfId="0" applyFont="1" applyFill="1" applyProtection="1">
      <protection hidden="1"/>
    </xf>
    <xf numFmtId="0" fontId="56" fillId="0" borderId="4" xfId="0" applyFont="1" applyBorder="1" applyAlignment="1" applyProtection="1">
      <alignment horizontal="left" vertical="center"/>
      <protection hidden="1"/>
    </xf>
    <xf numFmtId="0" fontId="53" fillId="0" borderId="0" xfId="0" applyFont="1" applyAlignment="1">
      <alignment wrapText="1"/>
    </xf>
    <xf numFmtId="0" fontId="53" fillId="0" borderId="0" xfId="0" applyFont="1" applyAlignment="1">
      <alignment horizontal="center" wrapText="1"/>
    </xf>
    <xf numFmtId="166" fontId="7" fillId="0" borderId="0" xfId="0" applyNumberFormat="1" applyFont="1" applyAlignment="1" applyProtection="1">
      <alignment horizontal="center" vertical="center" wrapText="1"/>
      <protection hidden="1"/>
    </xf>
    <xf numFmtId="0" fontId="5" fillId="33" borderId="1" xfId="0" applyFont="1" applyFill="1" applyBorder="1" applyAlignment="1" applyProtection="1">
      <alignment horizontal="left" vertical="center"/>
      <protection locked="0"/>
    </xf>
    <xf numFmtId="0" fontId="5" fillId="33" borderId="3" xfId="0" applyFont="1" applyFill="1" applyBorder="1" applyAlignment="1" applyProtection="1">
      <alignment horizontal="left" vertical="center"/>
      <protection locked="0"/>
    </xf>
    <xf numFmtId="167" fontId="3" fillId="33" borderId="1" xfId="0" applyNumberFormat="1" applyFont="1" applyFill="1" applyBorder="1" applyAlignment="1" applyProtection="1">
      <alignment horizontal="left" vertical="center"/>
      <protection locked="0"/>
    </xf>
    <xf numFmtId="167" fontId="3" fillId="33" borderId="3" xfId="0" applyNumberFormat="1" applyFont="1" applyFill="1" applyBorder="1" applyAlignment="1" applyProtection="1">
      <alignment horizontal="left" vertical="center"/>
      <protection locked="0"/>
    </xf>
    <xf numFmtId="0" fontId="5" fillId="0" borderId="1"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64" fontId="3" fillId="33" borderId="1" xfId="0" applyNumberFormat="1" applyFont="1" applyFill="1" applyBorder="1" applyAlignment="1" applyProtection="1">
      <alignment horizontal="left" vertical="center"/>
      <protection locked="0"/>
    </xf>
    <xf numFmtId="164" fontId="3" fillId="33" borderId="3" xfId="0" applyNumberFormat="1" applyFont="1" applyFill="1" applyBorder="1" applyAlignment="1" applyProtection="1">
      <alignment horizontal="left" vertical="center"/>
      <protection locked="0"/>
    </xf>
    <xf numFmtId="0" fontId="3" fillId="33" borderId="1" xfId="0" applyFont="1" applyFill="1" applyBorder="1" applyAlignment="1" applyProtection="1">
      <alignment horizontal="left" vertical="center"/>
      <protection locked="0"/>
    </xf>
    <xf numFmtId="0" fontId="3" fillId="33" borderId="3" xfId="0" applyFont="1" applyFill="1" applyBorder="1" applyAlignment="1" applyProtection="1">
      <alignment horizontal="left" vertical="center"/>
      <protection locked="0"/>
    </xf>
    <xf numFmtId="166" fontId="7" fillId="0" borderId="0" xfId="0" applyNumberFormat="1" applyFont="1" applyAlignment="1" applyProtection="1">
      <alignment horizontal="center" vertical="center"/>
      <protection hidden="1"/>
    </xf>
    <xf numFmtId="0" fontId="7" fillId="0" borderId="0" xfId="0" applyFont="1" applyAlignment="1" applyProtection="1">
      <alignment horizontal="center"/>
      <protection hidden="1"/>
    </xf>
    <xf numFmtId="0" fontId="5"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0" fontId="5" fillId="0" borderId="0" xfId="95" applyFont="1" applyAlignment="1" applyProtection="1">
      <alignment horizontal="center"/>
      <protection hidden="1"/>
    </xf>
    <xf numFmtId="165" fontId="8" fillId="0" borderId="0" xfId="95" applyNumberFormat="1" applyFont="1" applyAlignment="1" applyProtection="1">
      <alignment horizontal="left" vertical="center"/>
      <protection hidden="1"/>
    </xf>
    <xf numFmtId="166" fontId="7" fillId="0" borderId="0" xfId="95" applyNumberFormat="1" applyFont="1" applyAlignment="1" applyProtection="1">
      <alignment horizontal="center" vertical="center"/>
      <protection hidden="1"/>
    </xf>
    <xf numFmtId="0" fontId="5" fillId="0" borderId="19" xfId="95" applyFont="1" applyBorder="1" applyAlignment="1" applyProtection="1">
      <alignment horizontal="center" vertical="center"/>
      <protection hidden="1"/>
    </xf>
    <xf numFmtId="0" fontId="5" fillId="0" borderId="11" xfId="95" applyFont="1" applyBorder="1" applyAlignment="1" applyProtection="1">
      <alignment horizontal="center" vertical="center"/>
      <protection hidden="1"/>
    </xf>
    <xf numFmtId="0" fontId="5" fillId="33" borderId="15" xfId="95" applyFont="1" applyFill="1" applyBorder="1" applyAlignment="1" applyProtection="1">
      <alignment horizontal="center" vertical="center"/>
      <protection locked="0"/>
    </xf>
    <xf numFmtId="0" fontId="5" fillId="33" borderId="13" xfId="95" applyFont="1" applyFill="1" applyBorder="1" applyAlignment="1" applyProtection="1">
      <alignment horizontal="center" vertical="center"/>
      <protection locked="0"/>
    </xf>
    <xf numFmtId="0" fontId="5" fillId="0" borderId="20" xfId="95" applyFont="1" applyBorder="1" applyAlignment="1" applyProtection="1">
      <alignment horizontal="center" vertical="center"/>
      <protection hidden="1"/>
    </xf>
    <xf numFmtId="166" fontId="4" fillId="0" borderId="0" xfId="95" applyNumberFormat="1" applyFont="1" applyAlignment="1" applyProtection="1">
      <alignment horizontal="center" vertical="center"/>
      <protection hidden="1"/>
    </xf>
    <xf numFmtId="0" fontId="5" fillId="0" borderId="1" xfId="95" applyFont="1" applyBorder="1" applyAlignment="1" applyProtection="1">
      <alignment horizontal="left" vertical="center"/>
      <protection hidden="1"/>
    </xf>
    <xf numFmtId="0" fontId="5" fillId="0" borderId="2" xfId="95" applyFont="1" applyBorder="1" applyAlignment="1" applyProtection="1">
      <alignment horizontal="left" vertical="center"/>
      <protection hidden="1"/>
    </xf>
    <xf numFmtId="0" fontId="5" fillId="0" borderId="3" xfId="95" applyFont="1" applyBorder="1" applyAlignment="1" applyProtection="1">
      <alignment horizontal="left" vertical="center"/>
      <protection hidden="1"/>
    </xf>
    <xf numFmtId="0" fontId="3" fillId="33" borderId="1" xfId="95" applyFont="1" applyFill="1" applyBorder="1" applyAlignment="1">
      <alignment horizontal="left" vertical="center"/>
    </xf>
    <xf numFmtId="0" fontId="3" fillId="33" borderId="2" xfId="95" applyFont="1" applyFill="1" applyBorder="1" applyAlignment="1">
      <alignment horizontal="left" vertical="center"/>
    </xf>
    <xf numFmtId="0" fontId="3" fillId="33" borderId="3" xfId="95" applyFont="1" applyFill="1" applyBorder="1" applyAlignment="1">
      <alignment horizontal="left" vertical="center"/>
    </xf>
    <xf numFmtId="0" fontId="18" fillId="0" borderId="14" xfId="95" applyFont="1" applyBorder="1" applyAlignment="1" applyProtection="1">
      <alignment horizontal="center" vertical="center" wrapText="1"/>
      <protection hidden="1"/>
    </xf>
    <xf numFmtId="0" fontId="18" fillId="0" borderId="15" xfId="95" applyFont="1" applyBorder="1" applyAlignment="1" applyProtection="1">
      <alignment horizontal="center" vertical="center" wrapText="1"/>
      <protection hidden="1"/>
    </xf>
    <xf numFmtId="0" fontId="18" fillId="0" borderId="6" xfId="95" applyFont="1" applyBorder="1" applyAlignment="1" applyProtection="1">
      <alignment horizontal="center" vertical="center" wrapText="1"/>
      <protection hidden="1"/>
    </xf>
    <xf numFmtId="0" fontId="18" fillId="0" borderId="13" xfId="95" applyFont="1" applyBorder="1" applyAlignment="1" applyProtection="1">
      <alignment horizontal="center" vertical="center" wrapText="1"/>
      <protection hidden="1"/>
    </xf>
    <xf numFmtId="0" fontId="5" fillId="33" borderId="19" xfId="95" applyFont="1" applyFill="1" applyBorder="1" applyAlignment="1" applyProtection="1">
      <alignment horizontal="center" vertical="center"/>
      <protection locked="0"/>
    </xf>
    <xf numFmtId="0" fontId="5" fillId="33" borderId="20" xfId="95" applyFont="1" applyFill="1" applyBorder="1" applyAlignment="1" applyProtection="1">
      <alignment horizontal="center" vertical="center"/>
      <protection locked="0"/>
    </xf>
    <xf numFmtId="0" fontId="5" fillId="33" borderId="11" xfId="95" applyFont="1" applyFill="1" applyBorder="1" applyAlignment="1" applyProtection="1">
      <alignment horizontal="center" vertical="center"/>
      <protection locked="0"/>
    </xf>
    <xf numFmtId="166" fontId="7" fillId="0" borderId="2" xfId="0" applyNumberFormat="1" applyFont="1" applyBorder="1" applyAlignment="1" applyProtection="1">
      <alignment horizontal="center" vertical="center" wrapText="1"/>
      <protection hidden="1"/>
    </xf>
    <xf numFmtId="166" fontId="7" fillId="0" borderId="3" xfId="0" applyNumberFormat="1" applyFont="1" applyBorder="1" applyAlignment="1" applyProtection="1">
      <alignment horizontal="center" vertical="center" wrapText="1"/>
      <protection hidden="1"/>
    </xf>
    <xf numFmtId="0" fontId="7" fillId="0" borderId="1" xfId="95" applyFont="1" applyBorder="1" applyAlignment="1" applyProtection="1">
      <alignment horizontal="center" vertical="center"/>
      <protection hidden="1"/>
    </xf>
    <xf numFmtId="0" fontId="7" fillId="0" borderId="3" xfId="95" applyFont="1" applyBorder="1" applyAlignment="1" applyProtection="1">
      <alignment horizontal="center" vertical="center"/>
      <protection hidden="1"/>
    </xf>
    <xf numFmtId="0" fontId="7" fillId="0" borderId="12" xfId="95" applyFont="1" applyBorder="1" applyAlignment="1" applyProtection="1">
      <alignment horizontal="center" vertical="center"/>
      <protection hidden="1"/>
    </xf>
    <xf numFmtId="0" fontId="3" fillId="0" borderId="14" xfId="95" applyFont="1" applyBorder="1" applyAlignment="1" applyProtection="1">
      <alignment horizontal="center" vertical="center"/>
      <protection hidden="1"/>
    </xf>
    <xf numFmtId="0" fontId="3" fillId="0" borderId="12" xfId="95" applyFont="1" applyBorder="1" applyAlignment="1" applyProtection="1">
      <alignment horizontal="center" vertical="center"/>
      <protection hidden="1"/>
    </xf>
    <xf numFmtId="0" fontId="3" fillId="0" borderId="15" xfId="95" applyFont="1" applyBorder="1" applyAlignment="1" applyProtection="1">
      <alignment horizontal="center" vertical="center"/>
      <protection hidden="1"/>
    </xf>
    <xf numFmtId="0" fontId="3" fillId="0" borderId="16" xfId="95" applyFont="1" applyBorder="1" applyAlignment="1" applyProtection="1">
      <alignment horizontal="center" vertical="center"/>
      <protection hidden="1"/>
    </xf>
    <xf numFmtId="0" fontId="3" fillId="0" borderId="0" xfId="95" applyFont="1" applyAlignment="1" applyProtection="1">
      <alignment horizontal="center" vertical="center"/>
      <protection hidden="1"/>
    </xf>
    <xf numFmtId="0" fontId="3" fillId="0" borderId="17" xfId="95" applyFont="1" applyBorder="1" applyAlignment="1" applyProtection="1">
      <alignment horizontal="center" vertical="center"/>
      <protection hidden="1"/>
    </xf>
    <xf numFmtId="0" fontId="3" fillId="0" borderId="6" xfId="95" applyFont="1" applyBorder="1" applyAlignment="1" applyProtection="1">
      <alignment horizontal="center" vertical="center"/>
      <protection hidden="1"/>
    </xf>
    <xf numFmtId="0" fontId="3" fillId="0" borderId="18" xfId="95" applyFont="1" applyBorder="1" applyAlignment="1" applyProtection="1">
      <alignment horizontal="center" vertical="center"/>
      <protection hidden="1"/>
    </xf>
    <xf numFmtId="0" fontId="3" fillId="0" borderId="13" xfId="95" applyFont="1" applyBorder="1" applyAlignment="1" applyProtection="1">
      <alignment horizontal="center" vertical="center"/>
      <protection hidden="1"/>
    </xf>
    <xf numFmtId="0" fontId="4" fillId="33" borderId="1" xfId="95" applyFont="1" applyFill="1" applyBorder="1" applyAlignment="1" applyProtection="1">
      <alignment horizontal="left" vertical="center"/>
      <protection locked="0"/>
    </xf>
    <xf numFmtId="0" fontId="4" fillId="33" borderId="2" xfId="95" applyFont="1" applyFill="1" applyBorder="1" applyAlignment="1" applyProtection="1">
      <alignment horizontal="left" vertical="center"/>
      <protection locked="0"/>
    </xf>
    <xf numFmtId="0" fontId="4" fillId="33" borderId="3" xfId="95" applyFont="1" applyFill="1" applyBorder="1" applyAlignment="1" applyProtection="1">
      <alignment horizontal="left" vertical="center"/>
      <protection locked="0"/>
    </xf>
    <xf numFmtId="0" fontId="54" fillId="0" borderId="0" xfId="0" applyFont="1" applyAlignment="1">
      <alignment horizontal="center"/>
    </xf>
    <xf numFmtId="0" fontId="23" fillId="0" borderId="0" xfId="0" applyFont="1" applyAlignment="1">
      <alignment horizontal="center"/>
    </xf>
  </cellXfs>
  <cellStyles count="107">
    <cellStyle name="20% - Accent1" xfId="1" builtinId="30" customBuiltin="1"/>
    <cellStyle name="20% - Accent1 2" xfId="2"/>
    <cellStyle name="20% - Accent1 2 2" xfId="3"/>
    <cellStyle name="20% - Accent1 3" xfId="4"/>
    <cellStyle name="20% - Accent2" xfId="5" builtinId="34" customBuiltin="1"/>
    <cellStyle name="20% - Accent2 2" xfId="6"/>
    <cellStyle name="20% - Accent2 2 2" xfId="7"/>
    <cellStyle name="20% - Accent2 3" xfId="8"/>
    <cellStyle name="20% - Accent3" xfId="9" builtinId="38" customBuiltin="1"/>
    <cellStyle name="20% - Accent3 2" xfId="10"/>
    <cellStyle name="20% - Accent3 2 2" xfId="11"/>
    <cellStyle name="20% - Accent3 3" xfId="12"/>
    <cellStyle name="20% - Accent4" xfId="13" builtinId="42" customBuiltin="1"/>
    <cellStyle name="20% - Accent4 2" xfId="14"/>
    <cellStyle name="20% - Accent4 2 2" xfId="15"/>
    <cellStyle name="20% - Accent4 3" xfId="16"/>
    <cellStyle name="20% - Accent5" xfId="17" builtinId="46" customBuiltin="1"/>
    <cellStyle name="20% - Accent5 2" xfId="18"/>
    <cellStyle name="20% - Accent5 2 2" xfId="19"/>
    <cellStyle name="20% - Accent5 3" xfId="20"/>
    <cellStyle name="20% - Accent6" xfId="21" builtinId="50" customBuiltin="1"/>
    <cellStyle name="20% - Accent6 2" xfId="22"/>
    <cellStyle name="20% - Accent6 2 2" xfId="23"/>
    <cellStyle name="20% - Accent6 3" xfId="24"/>
    <cellStyle name="40% - Accent1" xfId="25" builtinId="31" customBuiltin="1"/>
    <cellStyle name="40% - Accent1 2" xfId="26"/>
    <cellStyle name="40% - Accent1 2 2" xfId="27"/>
    <cellStyle name="40% - Accent1 3" xfId="28"/>
    <cellStyle name="40% - Accent2" xfId="29" builtinId="35" customBuiltin="1"/>
    <cellStyle name="40% - Accent2 2" xfId="30"/>
    <cellStyle name="40% - Accent2 2 2" xfId="31"/>
    <cellStyle name="40% - Accent2 3" xfId="32"/>
    <cellStyle name="40% - Accent3" xfId="33" builtinId="39" customBuiltin="1"/>
    <cellStyle name="40% - Accent3 2" xfId="34"/>
    <cellStyle name="40% - Accent3 2 2" xfId="35"/>
    <cellStyle name="40% - Accent3 3" xfId="36"/>
    <cellStyle name="40% - Accent4" xfId="37" builtinId="43" customBuiltin="1"/>
    <cellStyle name="40% - Accent4 2" xfId="38"/>
    <cellStyle name="40% - Accent4 2 2" xfId="39"/>
    <cellStyle name="40% - Accent4 3" xfId="40"/>
    <cellStyle name="40% - Accent5" xfId="41" builtinId="47" customBuiltin="1"/>
    <cellStyle name="40% - Accent5 2" xfId="42"/>
    <cellStyle name="40% - Accent5 2 2" xfId="43"/>
    <cellStyle name="40% - Accent5 3" xfId="44"/>
    <cellStyle name="40% - Accent6" xfId="45" builtinId="51" customBuiltin="1"/>
    <cellStyle name="40% - Accent6 2" xfId="46"/>
    <cellStyle name="40% - Accent6 2 2" xfId="47"/>
    <cellStyle name="40% - Accent6 3" xfId="48"/>
    <cellStyle name="60% - Accent1" xfId="49" builtinId="32" customBuiltin="1"/>
    <cellStyle name="60% - Accent1 2" xfId="50"/>
    <cellStyle name="60% - Accent1 2 2" xfId="51"/>
    <cellStyle name="60% - Accent1 3" xfId="52"/>
    <cellStyle name="60% - Accent2" xfId="53" builtinId="36" customBuiltin="1"/>
    <cellStyle name="60% - Accent2 2" xfId="54"/>
    <cellStyle name="60% - Accent2 2 2" xfId="55"/>
    <cellStyle name="60% - Accent2 3" xfId="56"/>
    <cellStyle name="60% - Accent3" xfId="57" builtinId="40" customBuiltin="1"/>
    <cellStyle name="60% - Accent3 2" xfId="58"/>
    <cellStyle name="60% - Accent3 2 2" xfId="59"/>
    <cellStyle name="60% - Accent3 3" xfId="60"/>
    <cellStyle name="60% - Accent4" xfId="61" builtinId="44" customBuiltin="1"/>
    <cellStyle name="60% - Accent4 2" xfId="62"/>
    <cellStyle name="60% - Accent4 2 2" xfId="63"/>
    <cellStyle name="60% - Accent4 3" xfId="64"/>
    <cellStyle name="60% - Accent5" xfId="65" builtinId="48" customBuiltin="1"/>
    <cellStyle name="60% - Accent5 2" xfId="66"/>
    <cellStyle name="60% - Accent5 2 2" xfId="67"/>
    <cellStyle name="60% - Accent5 3" xfId="68"/>
    <cellStyle name="60% - Accent6" xfId="69" builtinId="52" customBuiltin="1"/>
    <cellStyle name="60% - Accent6 2" xfId="70"/>
    <cellStyle name="60% - Accent6 2 2" xfId="71"/>
    <cellStyle name="60% - Accent6 3" xfId="72"/>
    <cellStyle name="Accent1" xfId="73" builtinId="29" customBuiltin="1"/>
    <cellStyle name="Accent2" xfId="74" builtinId="33" customBuiltin="1"/>
    <cellStyle name="Accent3" xfId="75" builtinId="37" customBuiltin="1"/>
    <cellStyle name="Accent4" xfId="76" builtinId="41" customBuiltin="1"/>
    <cellStyle name="Accent5" xfId="77" builtinId="45" customBuiltin="1"/>
    <cellStyle name="Accent6" xfId="78" builtinId="49" customBuiltin="1"/>
    <cellStyle name="Berekening" xfId="79" builtinId="22" customBuiltin="1"/>
    <cellStyle name="Controlecel" xfId="80" builtinId="23" customBuiltin="1"/>
    <cellStyle name="Gekoppelde cel" xfId="81" builtinId="24" customBuiltin="1"/>
    <cellStyle name="Goed" xfId="82" builtinId="26" customBuiltin="1"/>
    <cellStyle name="Hyperlink" xfId="83" builtinId="8"/>
    <cellStyle name="Invoer" xfId="84" builtinId="20" customBuiltin="1"/>
    <cellStyle name="Kop 1" xfId="85" builtinId="16" customBuiltin="1"/>
    <cellStyle name="Kop 2" xfId="86" builtinId="17" customBuiltin="1"/>
    <cellStyle name="Kop 3" xfId="87" builtinId="18" customBuiltin="1"/>
    <cellStyle name="Kop 4" xfId="88" builtinId="19" customBuiltin="1"/>
    <cellStyle name="Neutraal" xfId="89" builtinId="28" customBuiltin="1"/>
    <cellStyle name="Notitie 2" xfId="90"/>
    <cellStyle name="Notitie 2 2" xfId="91"/>
    <cellStyle name="Notitie 3" xfId="92"/>
    <cellStyle name="Notitie 3 2" xfId="93"/>
    <cellStyle name="Ongeldig" xfId="94" builtinId="27" customBuiltin="1"/>
    <cellStyle name="Standaard" xfId="0" builtinId="0"/>
    <cellStyle name="Standaard 2" xfId="95"/>
    <cellStyle name="Standaard 2 2" xfId="96"/>
    <cellStyle name="Standaard 3" xfId="97"/>
    <cellStyle name="Standaard 3 2" xfId="98"/>
    <cellStyle name="Standaard 4" xfId="99"/>
    <cellStyle name="Standaard 4 2" xfId="100"/>
    <cellStyle name="Standaard_Blad 1" xfId="101"/>
    <cellStyle name="Titel" xfId="102" builtinId="15" customBuiltin="1"/>
    <cellStyle name="Totaal" xfId="103" builtinId="25" customBuiltin="1"/>
    <cellStyle name="Uitvoer" xfId="104" builtinId="21" customBuiltin="1"/>
    <cellStyle name="Verklarende tekst" xfId="105" builtinId="53" customBuiltin="1"/>
    <cellStyle name="Waarschuwingstekst" xfId="106" builtinId="11" customBuiltin="1"/>
  </cellStyles>
  <dxfs count="16">
    <dxf>
      <border>
        <left style="thin">
          <color indexed="64"/>
        </left>
        <right style="thin">
          <color indexed="64"/>
        </right>
        <top style="thin">
          <color indexed="64"/>
        </top>
        <bottom style="thin">
          <color indexed="64"/>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81640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9078</v>
      </c>
    </row>
    <row r="6" spans="1:21" x14ac:dyDescent="0.3">
      <c r="A6" s="1" t="s">
        <v>85</v>
      </c>
      <c r="B6" s="1" t="s">
        <v>9080</v>
      </c>
    </row>
    <row r="7" spans="1:21" x14ac:dyDescent="0.3">
      <c r="B7" s="1" t="s">
        <v>9081</v>
      </c>
    </row>
    <row r="9" spans="1:21" x14ac:dyDescent="0.3">
      <c r="A9" s="96" t="s">
        <v>9077</v>
      </c>
    </row>
    <row r="10" spans="1:21" x14ac:dyDescent="0.3">
      <c r="A10" s="1" t="s">
        <v>85</v>
      </c>
      <c r="B10" s="1" t="s">
        <v>9079</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9965</v>
      </c>
    </row>
    <row r="20" spans="1:2" x14ac:dyDescent="0.3">
      <c r="A20" s="1" t="s">
        <v>85</v>
      </c>
      <c r="B20" s="1" t="s">
        <v>9966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5" zoomScaleNormal="100" workbookViewId="0">
      <selection activeCell="O22" sqref="O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1796875" style="4" hidden="1" customWidth="1"/>
    <col min="27" max="27" width="12.1796875" style="4" hidden="1" customWidth="1"/>
    <col min="28" max="28" width="10.81640625" style="1" hidden="1" customWidth="1"/>
    <col min="29" max="29" width="11.81640625" style="1" hidden="1" customWidth="1"/>
    <col min="30" max="30" width="12.1796875" style="1" hidden="1" customWidth="1"/>
    <col min="31" max="31" width="11.1796875" style="1" hidden="1" customWidth="1"/>
    <col min="32" max="32" width="9.81640625" style="1" hidden="1" customWidth="1"/>
    <col min="33" max="33" width="12.1796875" style="1" hidden="1" customWidth="1"/>
    <col min="34" max="34" width="8.1796875" style="1" hidden="1" customWidth="1"/>
    <col min="35" max="35" width="8" style="1" hidden="1" customWidth="1"/>
    <col min="36" max="36" width="6.179687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9961</v>
      </c>
      <c r="J1" s="52"/>
      <c r="M1" s="124" t="s">
        <v>138</v>
      </c>
      <c r="N1" s="161">
        <f>'3. Digitaal wedstrijdformulier'!G1</f>
        <v>45363</v>
      </c>
      <c r="O1" s="175"/>
      <c r="P1" s="175"/>
      <c r="Q1" s="175"/>
      <c r="R1" s="99"/>
      <c r="S1" s="99"/>
      <c r="T1" s="99"/>
      <c r="U1" s="99"/>
      <c r="V1" s="99"/>
      <c r="W1" s="99"/>
      <c r="X1" s="99"/>
      <c r="Y1" s="99"/>
      <c r="Z1" s="99"/>
      <c r="AA1" s="99"/>
      <c r="AJ1" s="2" t="str">
        <f>D4</f>
        <v>De Lammen Errem 1</v>
      </c>
      <c r="AK1" s="2" t="s">
        <v>39</v>
      </c>
      <c r="AL1" s="2" t="str">
        <f>D5</f>
        <v>JdB Stiphout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Lammen Errem 1 - JdB Stiphout 2</v>
      </c>
      <c r="AP2" s="3">
        <v>1</v>
      </c>
      <c r="AQ2" s="2" t="s">
        <v>70</v>
      </c>
    </row>
    <row r="3" spans="1:43" ht="19.5" customHeight="1" thickBot="1" x14ac:dyDescent="0.35">
      <c r="K3" s="127"/>
      <c r="L3" s="2"/>
      <c r="M3" s="180"/>
      <c r="N3" s="180"/>
      <c r="O3" s="180"/>
      <c r="P3" s="180"/>
      <c r="Q3" s="180"/>
      <c r="R3" s="4"/>
      <c r="S3" s="4"/>
      <c r="X3" s="1"/>
      <c r="Y3" s="1"/>
      <c r="Z3" s="1"/>
      <c r="AA3" s="1"/>
      <c r="AL3" s="2"/>
      <c r="AP3" s="6">
        <v>2</v>
      </c>
      <c r="AQ3" s="1" t="s">
        <v>67</v>
      </c>
    </row>
    <row r="4" spans="1:43" s="2" customFormat="1" ht="19.5" customHeight="1" x14ac:dyDescent="0.3">
      <c r="A4" s="9" t="s">
        <v>71</v>
      </c>
      <c r="B4" s="10"/>
      <c r="C4" s="12"/>
      <c r="D4" s="162" t="s">
        <v>11263</v>
      </c>
      <c r="E4" s="163"/>
      <c r="F4" s="31" t="s">
        <v>73</v>
      </c>
      <c r="H4" s="98">
        <f>IF('3. Digitaal wedstrijdformulier'!$P$60="","",'3. Digitaal wedstrijdformulier'!$P$13)</f>
        <v>4</v>
      </c>
      <c r="I4" s="177">
        <f>IF('3. Digitaal wedstrijdformulier'!$M$60="","",'3. Digitaal wedstrijdformulier'!$M$13)</f>
        <v>90</v>
      </c>
      <c r="J4" s="177"/>
      <c r="K4" s="127"/>
      <c r="M4" s="128"/>
      <c r="N4" s="179"/>
      <c r="O4" s="179"/>
      <c r="P4" s="179"/>
      <c r="Q4" s="179"/>
      <c r="T4" s="53"/>
      <c r="U4" s="53"/>
      <c r="V4" s="53"/>
      <c r="W4" s="53"/>
      <c r="X4" s="53"/>
      <c r="Y4" s="53"/>
      <c r="Z4" s="54"/>
      <c r="AP4" s="3">
        <v>3</v>
      </c>
      <c r="AQ4" s="1" t="s">
        <v>65</v>
      </c>
    </row>
    <row r="5" spans="1:43" s="2" customFormat="1" ht="19.5" customHeight="1" thickBot="1" x14ac:dyDescent="0.35">
      <c r="A5" s="9" t="s">
        <v>72</v>
      </c>
      <c r="B5" s="9"/>
      <c r="C5" s="12"/>
      <c r="D5" s="162" t="s">
        <v>11264</v>
      </c>
      <c r="E5" s="163"/>
      <c r="F5" s="31" t="s">
        <v>74</v>
      </c>
      <c r="H5" s="98">
        <f>IF('3. Digitaal wedstrijdformulier'!$Q$60="","",'3. Digitaal wedstrijdformulier'!$Q$13)</f>
        <v>4</v>
      </c>
      <c r="I5" s="177">
        <f>IF('3. Digitaal wedstrijdformulier'!$N$60="","",'3. Digitaal wedstrijdformulier'!$N$13)</f>
        <v>86</v>
      </c>
      <c r="J5" s="177"/>
      <c r="K5" s="178"/>
      <c r="L5" s="178"/>
      <c r="M5" s="178"/>
      <c r="N5" s="179"/>
      <c r="O5" s="179"/>
      <c r="P5" s="179"/>
      <c r="Q5" s="179"/>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4">
        <v>13</v>
      </c>
      <c r="E7" s="16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1">
        <v>45367</v>
      </c>
      <c r="E8" s="172"/>
      <c r="F8" s="31"/>
      <c r="H8" s="158" t="s">
        <v>34</v>
      </c>
      <c r="I8" s="133"/>
      <c r="L8" s="26" t="s">
        <v>23</v>
      </c>
      <c r="M8" s="133"/>
      <c r="O8" s="26" t="s">
        <v>24</v>
      </c>
      <c r="P8" s="133"/>
      <c r="T8" s="5"/>
      <c r="U8" s="5"/>
      <c r="V8" s="5"/>
      <c r="W8" s="5"/>
      <c r="X8" s="5"/>
      <c r="Y8" s="5"/>
      <c r="Z8" s="5"/>
      <c r="AA8" s="5"/>
      <c r="AJ8" s="59" t="s">
        <v>24</v>
      </c>
      <c r="AK8" s="168"/>
      <c r="AL8" s="169"/>
      <c r="AP8" s="3">
        <v>7</v>
      </c>
    </row>
    <row r="9" spans="1:43" s="2" customFormat="1" ht="19.5" customHeight="1" x14ac:dyDescent="0.25">
      <c r="A9" s="46" t="s">
        <v>5</v>
      </c>
      <c r="B9" s="14"/>
      <c r="C9" s="12"/>
      <c r="D9" s="173">
        <v>600652</v>
      </c>
      <c r="E9" s="174"/>
      <c r="F9" s="31"/>
      <c r="H9" s="59" t="s">
        <v>25</v>
      </c>
      <c r="I9" s="133"/>
      <c r="L9" s="26" t="s">
        <v>26</v>
      </c>
      <c r="M9" s="133"/>
      <c r="O9" s="26" t="s">
        <v>27</v>
      </c>
      <c r="P9" s="133" t="s">
        <v>11265</v>
      </c>
      <c r="T9" s="5"/>
      <c r="U9" s="5"/>
      <c r="V9" s="5"/>
      <c r="W9" s="5"/>
      <c r="X9" s="5"/>
      <c r="Y9" s="5"/>
      <c r="Z9" s="5"/>
      <c r="AA9" s="5"/>
      <c r="AJ9" s="26" t="s">
        <v>27</v>
      </c>
      <c r="AK9" s="166"/>
      <c r="AL9" s="16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3">
      <c r="H12" s="176" t="s">
        <v>6</v>
      </c>
      <c r="I12" s="176"/>
      <c r="J12" s="176"/>
      <c r="K12" s="8"/>
      <c r="L12" s="13" t="s">
        <v>10</v>
      </c>
      <c r="M12" s="8"/>
      <c r="N12" s="8"/>
      <c r="O12" s="176" t="s">
        <v>11</v>
      </c>
      <c r="P12" s="176"/>
      <c r="Q12" s="17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9403</v>
      </c>
      <c r="C16" s="58">
        <f>IF(B16="","",VLOOKUP(B16,Spelers!$A$1:$E$16764,2,FALSE))</f>
        <v>3012</v>
      </c>
      <c r="D16" s="58" t="str">
        <f>IF(B16="","",VLOOKUP(B16,Spelers!$A$1:$E$16764,3,FALSE))</f>
        <v>J.F.M.</v>
      </c>
      <c r="E16" s="58" t="str">
        <f>IF(B16="","",VLOOKUP(B16,Spelers!$A$1:$E$16764,4,FALSE))</f>
        <v>Diaz</v>
      </c>
      <c r="F16" s="58" t="str">
        <f>IF(B16="","",VLOOKUP(B16,Spelers!$A$1:$E$16764,5,FALSE))</f>
        <v>M</v>
      </c>
      <c r="H16" s="89"/>
      <c r="I16" s="89" t="s">
        <v>11265</v>
      </c>
      <c r="J16" s="89"/>
      <c r="K16" s="39"/>
      <c r="L16" s="89" t="s">
        <v>11265</v>
      </c>
      <c r="M16" s="89"/>
      <c r="N16" s="39"/>
      <c r="O16" s="89"/>
      <c r="P16" s="89"/>
      <c r="Q16" s="89" t="s">
        <v>11265</v>
      </c>
      <c r="T16" s="5">
        <f>IF(H16="x",1,0)</f>
        <v>0</v>
      </c>
      <c r="U16" s="5">
        <f>IF(I16="x",1,0)</f>
        <v>1</v>
      </c>
      <c r="V16" s="5">
        <f>IF(J16="x",1,0)</f>
        <v>0</v>
      </c>
      <c r="W16" s="5">
        <f t="shared" ref="W16:W24" si="1">IF(L16="x",1,0)</f>
        <v>1</v>
      </c>
      <c r="X16" s="5">
        <f t="shared" ref="X16:X24" si="2">IF(M16="x",1,0)</f>
        <v>0</v>
      </c>
      <c r="Y16" s="5">
        <f>IF(O16="x",1,0)</f>
        <v>0</v>
      </c>
      <c r="Z16" s="5">
        <f>IF(P16="x",1,0)</f>
        <v>0</v>
      </c>
      <c r="AA16" s="5">
        <f>IF(Q16="x",1,0)</f>
        <v>1</v>
      </c>
      <c r="AP16" s="3"/>
    </row>
    <row r="17" spans="1:42" s="2" customFormat="1" ht="25" customHeight="1" x14ac:dyDescent="0.25">
      <c r="A17" s="9">
        <v>2</v>
      </c>
      <c r="B17" s="88">
        <v>28369</v>
      </c>
      <c r="C17" s="58">
        <f>IF(B17="","",VLOOKUP(B17,Spelers!$A$1:$E$16764,2,FALSE))</f>
        <v>3012</v>
      </c>
      <c r="D17" s="58" t="str">
        <f>IF(B17="","",VLOOKUP(B17,Spelers!$A$1:$E$16764,3,FALSE))</f>
        <v>J.</v>
      </c>
      <c r="E17" s="58" t="str">
        <f>IF(B17="","",VLOOKUP(B17,Spelers!$A$1:$E$16764,4,FALSE))</f>
        <v>van Leeuwaarden</v>
      </c>
      <c r="F17" s="58" t="str">
        <f>IF(B17="","",VLOOKUP(B17,Spelers!$A$1:$E$16764,5,FALSE))</f>
        <v>V</v>
      </c>
      <c r="H17" s="89" t="s">
        <v>11265</v>
      </c>
      <c r="I17" s="89"/>
      <c r="J17" s="89"/>
      <c r="K17" s="39"/>
      <c r="L17" s="89"/>
      <c r="M17" s="89" t="s">
        <v>11265</v>
      </c>
      <c r="N17" s="39"/>
      <c r="O17" s="89"/>
      <c r="P17" s="89" t="s">
        <v>11265</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5" customHeight="1" x14ac:dyDescent="0.25">
      <c r="A18" s="9">
        <v>3</v>
      </c>
      <c r="B18" s="88">
        <v>29478</v>
      </c>
      <c r="C18" s="58">
        <f>IF(B18="","",VLOOKUP(B18,Spelers!$A$1:$E$16764,2,FALSE))</f>
        <v>3012</v>
      </c>
      <c r="D18" s="58" t="str">
        <f>IF(B18="","",VLOOKUP(B18,Spelers!$A$1:$E$16764,3,FALSE))</f>
        <v>J.</v>
      </c>
      <c r="E18" s="58" t="str">
        <f>IF(B18="","",VLOOKUP(B18,Spelers!$A$1:$E$16764,4,FALSE))</f>
        <v>Maas</v>
      </c>
      <c r="F18" s="58" t="str">
        <f>IF(B18="","",VLOOKUP(B18,Spelers!$A$1:$E$16764,5,FALSE))</f>
        <v>M</v>
      </c>
      <c r="H18" s="89"/>
      <c r="I18" s="89" t="s">
        <v>11265</v>
      </c>
      <c r="J18" s="89"/>
      <c r="K18" s="39"/>
      <c r="L18" s="89"/>
      <c r="M18" s="89" t="s">
        <v>11265</v>
      </c>
      <c r="N18" s="39"/>
      <c r="O18" s="89"/>
      <c r="P18" s="89"/>
      <c r="Q18" s="89"/>
      <c r="T18" s="5">
        <f t="shared" si="3"/>
        <v>0</v>
      </c>
      <c r="U18" s="5">
        <f t="shared" si="4"/>
        <v>1</v>
      </c>
      <c r="V18" s="5">
        <f t="shared" si="5"/>
        <v>0</v>
      </c>
      <c r="W18" s="5">
        <f t="shared" si="1"/>
        <v>0</v>
      </c>
      <c r="X18" s="5">
        <f t="shared" si="2"/>
        <v>1</v>
      </c>
      <c r="Y18" s="5">
        <f t="shared" si="6"/>
        <v>0</v>
      </c>
      <c r="Z18" s="5">
        <f t="shared" si="7"/>
        <v>0</v>
      </c>
      <c r="AA18" s="5">
        <f t="shared" si="8"/>
        <v>0</v>
      </c>
      <c r="AP18" s="3"/>
    </row>
    <row r="19" spans="1:42" s="2" customFormat="1" ht="25" customHeight="1" x14ac:dyDescent="0.25">
      <c r="A19" s="9">
        <v>4</v>
      </c>
      <c r="B19" s="88">
        <v>51771</v>
      </c>
      <c r="C19" s="58">
        <f>IF(B19="","",VLOOKUP(B19,Spelers!$A$1:$E$16764,2,FALSE))</f>
        <v>3012</v>
      </c>
      <c r="D19" s="58" t="str">
        <f>IF(B19="","",VLOOKUP(B19,Spelers!$A$1:$E$16764,3,FALSE))</f>
        <v>M.</v>
      </c>
      <c r="E19" s="58" t="str">
        <f>IF(B19="","",VLOOKUP(B19,Spelers!$A$1:$E$16764,4,FALSE))</f>
        <v>Eijsbouts</v>
      </c>
      <c r="F19" s="58" t="str">
        <f>IF(B19="","",VLOOKUP(B19,Spelers!$A$1:$E$16764,5,FALSE))</f>
        <v>M</v>
      </c>
      <c r="H19" s="89"/>
      <c r="I19" s="89"/>
      <c r="J19" s="89"/>
      <c r="K19" s="39"/>
      <c r="L19" s="89" t="s">
        <v>11265</v>
      </c>
      <c r="M19" s="89"/>
      <c r="N19" s="39"/>
      <c r="O19" s="89"/>
      <c r="P19" s="89"/>
      <c r="Q19" s="89" t="s">
        <v>11265</v>
      </c>
      <c r="T19" s="5">
        <f t="shared" si="3"/>
        <v>0</v>
      </c>
      <c r="U19" s="5">
        <f t="shared" si="4"/>
        <v>0</v>
      </c>
      <c r="V19" s="5">
        <f t="shared" si="5"/>
        <v>0</v>
      </c>
      <c r="W19" s="5">
        <f t="shared" si="1"/>
        <v>1</v>
      </c>
      <c r="X19" s="5">
        <f t="shared" si="2"/>
        <v>0</v>
      </c>
      <c r="Y19" s="5">
        <f t="shared" si="6"/>
        <v>0</v>
      </c>
      <c r="Z19" s="5">
        <f t="shared" si="7"/>
        <v>0</v>
      </c>
      <c r="AA19" s="5">
        <f t="shared" si="8"/>
        <v>1</v>
      </c>
      <c r="AP19" s="3"/>
    </row>
    <row r="20" spans="1:42" s="2" customFormat="1" ht="25" customHeight="1" x14ac:dyDescent="0.25">
      <c r="A20" s="9">
        <v>5</v>
      </c>
      <c r="B20" s="88">
        <v>55932</v>
      </c>
      <c r="C20" s="58">
        <f>IF(B20="","",VLOOKUP(B20,Spelers!$A$1:$E$16764,2,FALSE))</f>
        <v>3012</v>
      </c>
      <c r="D20" s="58" t="str">
        <f>IF(B20="","",VLOOKUP(B20,Spelers!$A$1:$E$16764,3,FALSE))</f>
        <v>W.</v>
      </c>
      <c r="E20" s="58" t="str">
        <f>IF(B20="","",VLOOKUP(B20,Spelers!$A$1:$E$16764,4,FALSE))</f>
        <v>Osch</v>
      </c>
      <c r="F20" s="58" t="str">
        <f>IF(B20="","",VLOOKUP(B20,Spelers!$A$1:$E$16764,5,FALSE))</f>
        <v>M</v>
      </c>
      <c r="H20" s="89"/>
      <c r="I20" s="89"/>
      <c r="J20" s="89"/>
      <c r="K20" s="39"/>
      <c r="L20" s="89" t="s">
        <v>11265</v>
      </c>
      <c r="M20" s="89"/>
      <c r="N20" s="39"/>
      <c r="O20" s="89" t="s">
        <v>11265</v>
      </c>
      <c r="P20" s="89"/>
      <c r="Q20" s="89"/>
      <c r="T20" s="5">
        <f t="shared" si="3"/>
        <v>0</v>
      </c>
      <c r="U20" s="5">
        <f t="shared" si="4"/>
        <v>0</v>
      </c>
      <c r="V20" s="5">
        <f t="shared" si="5"/>
        <v>0</v>
      </c>
      <c r="W20" s="5">
        <f t="shared" si="1"/>
        <v>1</v>
      </c>
      <c r="X20" s="5">
        <f t="shared" si="2"/>
        <v>0</v>
      </c>
      <c r="Y20" s="5">
        <f t="shared" si="6"/>
        <v>1</v>
      </c>
      <c r="Z20" s="5">
        <f t="shared" si="7"/>
        <v>0</v>
      </c>
      <c r="AA20" s="5">
        <f t="shared" si="8"/>
        <v>0</v>
      </c>
      <c r="AP20" s="3"/>
    </row>
    <row r="21" spans="1:42" s="2" customFormat="1" ht="25" customHeight="1" x14ac:dyDescent="0.25">
      <c r="A21" s="9">
        <v>6</v>
      </c>
      <c r="B21" s="88">
        <v>60916</v>
      </c>
      <c r="C21" s="58">
        <f>IF(B21="","",VLOOKUP(B21,Spelers!$A$1:$E$16764,2,FALSE))</f>
        <v>3012</v>
      </c>
      <c r="D21" s="58" t="str">
        <f>IF(B21="","",VLOOKUP(B21,Spelers!$A$1:$E$16764,3,FALSE))</f>
        <v>A F M</v>
      </c>
      <c r="E21" s="58" t="str">
        <f>IF(B21="","",VLOOKUP(B21,Spelers!$A$1:$E$16764,4,FALSE))</f>
        <v>Smits</v>
      </c>
      <c r="F21" s="58" t="str">
        <f>IF(B21="","",VLOOKUP(B21,Spelers!$A$1:$E$16764,5,FALSE))</f>
        <v>M</v>
      </c>
      <c r="H21" s="89" t="s">
        <v>11265</v>
      </c>
      <c r="I21" s="89"/>
      <c r="J21" s="89"/>
      <c r="K21" s="39"/>
      <c r="L21" s="89"/>
      <c r="M21" s="89" t="s">
        <v>11265</v>
      </c>
      <c r="N21" s="39"/>
      <c r="O21" s="89"/>
      <c r="P21" s="89"/>
      <c r="Q21" s="89"/>
      <c r="T21" s="5">
        <f t="shared" si="3"/>
        <v>1</v>
      </c>
      <c r="U21" s="5">
        <f t="shared" si="4"/>
        <v>0</v>
      </c>
      <c r="V21" s="5">
        <f t="shared" si="5"/>
        <v>0</v>
      </c>
      <c r="W21" s="5">
        <f t="shared" si="1"/>
        <v>0</v>
      </c>
      <c r="X21" s="5">
        <f t="shared" si="2"/>
        <v>1</v>
      </c>
      <c r="Y21" s="5">
        <f t="shared" si="6"/>
        <v>0</v>
      </c>
      <c r="Z21" s="5">
        <f t="shared" si="7"/>
        <v>0</v>
      </c>
      <c r="AA21" s="5">
        <f t="shared" si="8"/>
        <v>0</v>
      </c>
      <c r="AP21" s="3"/>
    </row>
    <row r="22" spans="1:42" s="2" customFormat="1" ht="25" customHeight="1" x14ac:dyDescent="0.25">
      <c r="A22" s="9">
        <v>7</v>
      </c>
      <c r="B22" s="88">
        <v>70515</v>
      </c>
      <c r="C22" s="58">
        <f>IF(B22="","",VLOOKUP(B22,Spelers!$A$1:$E$16764,2,FALSE))</f>
        <v>3012</v>
      </c>
      <c r="D22" s="58" t="str">
        <f>IF(B22="","",VLOOKUP(B22,Spelers!$A$1:$E$16764,3,FALSE))</f>
        <v>JM</v>
      </c>
      <c r="E22" s="58" t="str">
        <f>IF(B22="","",VLOOKUP(B22,Spelers!$A$1:$E$16764,4,FALSE))</f>
        <v>Flink</v>
      </c>
      <c r="F22" s="58" t="str">
        <f>IF(B22="","",VLOOKUP(B22,Spelers!$A$1:$E$16764,5,FALSE))</f>
        <v>M</v>
      </c>
      <c r="H22" s="89"/>
      <c r="I22" s="89"/>
      <c r="J22" s="89" t="s">
        <v>11265</v>
      </c>
      <c r="K22" s="39"/>
      <c r="L22" s="89"/>
      <c r="M22" s="89"/>
      <c r="N22" s="39"/>
      <c r="O22" s="89" t="s">
        <v>11265</v>
      </c>
      <c r="P22" s="89"/>
      <c r="Q22" s="89"/>
      <c r="T22" s="5">
        <f t="shared" si="3"/>
        <v>0</v>
      </c>
      <c r="U22" s="5">
        <f t="shared" si="4"/>
        <v>0</v>
      </c>
      <c r="V22" s="5">
        <f t="shared" si="5"/>
        <v>1</v>
      </c>
      <c r="W22" s="5">
        <f t="shared" si="1"/>
        <v>0</v>
      </c>
      <c r="X22" s="5">
        <f t="shared" si="2"/>
        <v>0</v>
      </c>
      <c r="Y22" s="5">
        <f t="shared" si="6"/>
        <v>1</v>
      </c>
      <c r="Z22" s="5">
        <f t="shared" si="7"/>
        <v>0</v>
      </c>
      <c r="AA22" s="5">
        <f t="shared" si="8"/>
        <v>0</v>
      </c>
      <c r="AP22" s="3"/>
    </row>
    <row r="23" spans="1:42" s="2" customFormat="1" ht="25" customHeight="1" x14ac:dyDescent="0.25">
      <c r="A23" s="9">
        <v>8</v>
      </c>
      <c r="B23" s="88">
        <v>71850</v>
      </c>
      <c r="C23" s="58">
        <f>IF(B23="","",VLOOKUP(B23,Spelers!$A$1:$E$16764,2,FALSE))</f>
        <v>3012</v>
      </c>
      <c r="D23" s="58" t="str">
        <f>IF(B23="","",VLOOKUP(B23,Spelers!$A$1:$E$16764,3,FALSE))</f>
        <v>AP</v>
      </c>
      <c r="E23" s="58" t="str">
        <f>IF(B23="","",VLOOKUP(B23,Spelers!$A$1:$E$16764,4,FALSE))</f>
        <v>Stuiver</v>
      </c>
      <c r="F23" s="58" t="str">
        <f>IF(B23="","",VLOOKUP(B23,Spelers!$A$1:$E$16764,5,FALSE))</f>
        <v>M</v>
      </c>
      <c r="H23" s="89"/>
      <c r="I23" s="89"/>
      <c r="J23" s="89" t="s">
        <v>11265</v>
      </c>
      <c r="K23" s="39"/>
      <c r="L23" s="89"/>
      <c r="M23" s="89"/>
      <c r="N23" s="39"/>
      <c r="O23" s="89"/>
      <c r="P23" s="89" t="s">
        <v>11265</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 ref="D8:E8"/>
    <mergeCell ref="D9:E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1796875" style="67" customWidth="1"/>
    <col min="8" max="8" width="2.81640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9962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IF(OR('1a. Teamformulier  Thuis'!$D$4="",'1a. Teamformulier  Thuis'!$D$5=""),"",'1a. Teamformulier  Thuis'!$AJ$2)</f>
        <v>De Lammen Errem 1 - JdB Stiphout 2</v>
      </c>
      <c r="E5" s="49"/>
      <c r="G5" s="181"/>
      <c r="H5" s="181"/>
      <c r="I5" s="181" t="str">
        <f>CONCATENATE(I1,"-",J1)</f>
        <v>-</v>
      </c>
      <c r="J5" s="181"/>
    </row>
    <row r="6" spans="1:16" x14ac:dyDescent="0.3">
      <c r="A6" s="49" t="s">
        <v>5</v>
      </c>
      <c r="C6" s="102"/>
      <c r="D6" s="49">
        <f>IF('1a. Teamformulier  Thuis'!$D$9="","",'1a. Teamformulier  Thuis'!$D$9)</f>
        <v>600652</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2</v>
      </c>
      <c r="B10" s="41">
        <f>IF(A10="","",VLOOKUP(A10,'1a. Teamformulier  Thuis'!$A$16:$F$24,2,FALSE))</f>
        <v>28369</v>
      </c>
      <c r="C10" s="41">
        <f>IF(F10="","",VLOOKUP(B10,'1a. Teamformulier  Thuis'!$B$16:$C$24,2,FALSE))</f>
        <v>3012</v>
      </c>
      <c r="D10" s="41" t="str">
        <f>IF(B10="","",VLOOKUP(A10,'1a. Teamformulier  Thuis'!$A$16:$F$24,4,FALSE))</f>
        <v>J.</v>
      </c>
      <c r="E10" s="41" t="str">
        <f>IF(D10="","",VLOOKUP(A10,'1a. Teamformulier  Thuis'!$A$16:$F$24,5,FALSE))</f>
        <v>van Leeuwaarden</v>
      </c>
      <c r="F10" s="41" t="str">
        <f>IF(E10="","",VLOOKUP(A10,'1a. Teamformulier  Thuis'!$A$16:$F$24,6,FALSE))</f>
        <v>V</v>
      </c>
      <c r="I10" s="84"/>
    </row>
    <row r="11" spans="1:16" ht="20.149999999999999" customHeight="1" x14ac:dyDescent="0.25">
      <c r="A11" s="40">
        <f>IF('1a. Teamformulier  Thuis'!T15&gt;1,LARGE('Berekening Opstelling Thuis'!B4:B12,1),"")</f>
        <v>6</v>
      </c>
      <c r="B11" s="41">
        <f>IF(A11="","",VLOOKUP(A11,'1a. Teamformulier  Thuis'!$A$16:$F$24,2,FALSE))</f>
        <v>60916</v>
      </c>
      <c r="C11" s="41">
        <f>IF(F11="","",VLOOKUP(B11,'1a. Teamformulier  Thuis'!$B$16:$C$24,2,FALSE))</f>
        <v>3012</v>
      </c>
      <c r="D11" s="41" t="str">
        <f>IF(B11="","",VLOOKUP(A11,'1a. Teamformulier  Thuis'!$A$16:$F$24,4,FALSE))</f>
        <v>A F M</v>
      </c>
      <c r="E11" s="41" t="str">
        <f>IF(D11="","",VLOOKUP(A11,'1a. Teamformulier  Thuis'!$A$16:$F$24,5,FALSE))</f>
        <v>Smits</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9403</v>
      </c>
      <c r="C13" s="41">
        <f>IF(F13="","",VLOOKUP(B13,'1a. Teamformulier  Thuis'!$B$16:$C$24,2,FALSE))</f>
        <v>3012</v>
      </c>
      <c r="D13" s="41" t="str">
        <f>IF(B13="","",VLOOKUP(A13,'1a. Teamformulier  Thuis'!$A$16:$F$24,4,FALSE))</f>
        <v>J.F.M.</v>
      </c>
      <c r="E13" s="41" t="str">
        <f>IF(D13="","",VLOOKUP(A13,'1a. Teamformulier  Thuis'!$A$16:$F$24,5,FALSE))</f>
        <v>Diaz</v>
      </c>
      <c r="F13" s="41" t="str">
        <f>IF(E13="","",VLOOKUP(A13,'1a. Teamformulier  Thuis'!$A$16:$F$24,6,FALSE))</f>
        <v>M</v>
      </c>
    </row>
    <row r="14" spans="1:16" ht="20.149999999999999" customHeight="1" x14ac:dyDescent="0.25">
      <c r="A14" s="40">
        <f>IF('1a. Teamformulier  Thuis'!U15&gt;1,LARGE('Berekening Opstelling Thuis'!C4:C12,1),"")</f>
        <v>3</v>
      </c>
      <c r="B14" s="41">
        <f>IF(A14="","",VLOOKUP(A14,'1a. Teamformulier  Thuis'!$A$16:$F$24,2,FALSE))</f>
        <v>29478</v>
      </c>
      <c r="C14" s="41">
        <f>IF(F14="","",VLOOKUP(B14,'1a. Teamformulier  Thuis'!$B$16:$C$24,2,FALSE))</f>
        <v>3012</v>
      </c>
      <c r="D14" s="41" t="str">
        <f>IF(B14="","",VLOOKUP(A14,'1a. Teamformulier  Thuis'!$A$16:$F$24,4,FALSE))</f>
        <v>J.</v>
      </c>
      <c r="E14" s="41" t="str">
        <f>IF(D14="","",VLOOKUP(A14,'1a. Teamformulier  Thuis'!$A$16:$F$24,5,FALSE))</f>
        <v>Maas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7</v>
      </c>
      <c r="B16" s="41">
        <f>IF(A16="","",VLOOKUP(A16,'1a. Teamformulier  Thuis'!$A$16:$F$24,2,FALSE))</f>
        <v>70515</v>
      </c>
      <c r="C16" s="41">
        <f>IF(F16="","",VLOOKUP(B16,'1a. Teamformulier  Thuis'!$B$16:$C$24,2,FALSE))</f>
        <v>3012</v>
      </c>
      <c r="D16" s="41" t="str">
        <f>IF(B16="","",VLOOKUP(A16,'1a. Teamformulier  Thuis'!$A$16:$F$24,4,FALSE))</f>
        <v>JM</v>
      </c>
      <c r="E16" s="41" t="str">
        <f>IF(D16="","",VLOOKUP(A16,'1a. Teamformulier  Thuis'!$A$16:$F$24,5,FALSE))</f>
        <v>Flink</v>
      </c>
      <c r="F16" s="41" t="str">
        <f>IF(E16="","",VLOOKUP(A16,'1a. Teamformulier  Thuis'!$A$16:$F$24,6,FALSE))</f>
        <v>M</v>
      </c>
    </row>
    <row r="17" spans="1:7" ht="20.149999999999999" customHeight="1" x14ac:dyDescent="0.25">
      <c r="A17" s="40">
        <f>IF('1a. Teamformulier  Thuis'!V15&gt;1,LARGE('Berekening Opstelling Thuis'!D4:D12,1),"")</f>
        <v>8</v>
      </c>
      <c r="B17" s="41">
        <f>IF(A17="","",VLOOKUP(A17,'1a. Teamformulier  Thuis'!$A$16:$F$24,2,FALSE))</f>
        <v>71850</v>
      </c>
      <c r="C17" s="41">
        <f>IF(F17="","",VLOOKUP(B17,'1a. Teamformulier  Thuis'!$B$16:$C$24,2,FALSE))</f>
        <v>3012</v>
      </c>
      <c r="D17" s="41" t="str">
        <f>IF(B17="","",VLOOKUP(A17,'1a. Teamformulier  Thuis'!$A$16:$F$24,4,FALSE))</f>
        <v>AP</v>
      </c>
      <c r="E17" s="41" t="str">
        <f>IF(D17="","",VLOOKUP(A17,'1a. Teamformulier  Thuis'!$A$16:$F$24,5,FALSE))</f>
        <v>Stuiver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Lammen Errem 1 - JdB Stiphout 2</v>
      </c>
      <c r="E20" s="61"/>
      <c r="F20" s="61"/>
      <c r="G20" s="81"/>
    </row>
    <row r="21" spans="1:7" x14ac:dyDescent="0.25">
      <c r="A21" s="49" t="s">
        <v>5</v>
      </c>
      <c r="C21" s="102"/>
      <c r="D21" s="49">
        <f>IF('1a. Teamformulier  Thuis'!$D$9="","",'1a. Teamformulier  Thuis'!$D$9)</f>
        <v>600652</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9403</v>
      </c>
      <c r="C25" s="41">
        <f>IF(F25="","",VLOOKUP(B25,'1a. Teamformulier  Thuis'!$B$16:$C$24,2,FALSE))</f>
        <v>3012</v>
      </c>
      <c r="D25" s="41" t="str">
        <f>IF(B25="","",VLOOKUP(A25,'1a. Teamformulier  Thuis'!$A$16:$F$24,4,FALSE))</f>
        <v>J.F.M.</v>
      </c>
      <c r="E25" s="41" t="str">
        <f>IF(D25="","",VLOOKUP(A25,'1a. Teamformulier  Thuis'!$A$16:$F$24,5,FALSE))</f>
        <v>Diaz</v>
      </c>
      <c r="F25" s="41" t="str">
        <f>IF(E25="","",VLOOKUP(A25,'1a. Teamformulier  Thuis'!$A$16:$F$24,6,FALSE))</f>
        <v>M</v>
      </c>
    </row>
    <row r="26" spans="1:7" ht="20.149999999999999" customHeight="1" x14ac:dyDescent="0.25">
      <c r="A26" s="40">
        <f>IF('1a. Teamformulier  Thuis'!$W$15&gt;1,SMALL('Berekening Opstelling Thuis'!$F$4:$F$12,2),"")</f>
        <v>4</v>
      </c>
      <c r="B26" s="41">
        <f>IF(A26="","",VLOOKUP(A26,'1a. Teamformulier  Thuis'!$A$16:$F$24,2,FALSE))</f>
        <v>51771</v>
      </c>
      <c r="C26" s="41">
        <f>IF(F26="","",VLOOKUP(B26,'1a. Teamformulier  Thuis'!$B$16:$C$24,2,FALSE))</f>
        <v>3012</v>
      </c>
      <c r="D26" s="41" t="str">
        <f>IF(B26="","",VLOOKUP(A26,'1a. Teamformulier  Thuis'!$A$16:$F$24,4,FALSE))</f>
        <v>M.</v>
      </c>
      <c r="E26" s="41" t="str">
        <f>IF(D26="","",VLOOKUP(A26,'1a. Teamformulier  Thuis'!$A$16:$F$24,5,FALSE))</f>
        <v>Eijsbouts</v>
      </c>
      <c r="F26" s="41" t="str">
        <f>IF(E26="","",VLOOKUP(A26,'1a. Teamformulier  Thuis'!$A$16:$F$24,6,FALSE))</f>
        <v>M</v>
      </c>
    </row>
    <row r="27" spans="1:7" ht="20.149999999999999" customHeight="1" x14ac:dyDescent="0.25">
      <c r="A27" s="40">
        <f>IF('1a. Teamformulier  Thuis'!$W$15&gt;2,LARGE('Berekening Opstelling Thuis'!$F$4:$F$12,1),"")</f>
        <v>5</v>
      </c>
      <c r="B27" s="41">
        <f>IF(A27="","",VLOOKUP(A27,'1a. Teamformulier  Thuis'!$A$16:$F$24,2,FALSE))</f>
        <v>55932</v>
      </c>
      <c r="C27" s="41">
        <f>IF(F27="","",VLOOKUP(B27,'1a. Teamformulier  Thuis'!$B$16:$C$24,2,FALSE))</f>
        <v>3012</v>
      </c>
      <c r="D27" s="41" t="str">
        <f>IF(B27="","",VLOOKUP(A27,'1a. Teamformulier  Thuis'!$A$16:$F$24,4,FALSE))</f>
        <v>W.</v>
      </c>
      <c r="E27" s="41" t="str">
        <f>IF(D27="","",VLOOKUP(A27,'1a. Teamformulier  Thuis'!$A$16:$F$24,5,FALSE))</f>
        <v>Osch</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2</v>
      </c>
      <c r="B29" s="41">
        <f>IF(A29="","",VLOOKUP(A29,'1a. Teamformulier  Thuis'!$A$16:$F$24,2,FALSE))</f>
        <v>28369</v>
      </c>
      <c r="C29" s="41">
        <f>IF(F29="","",VLOOKUP(B29,'1a. Teamformulier  Thuis'!$B$16:$C$24,2,FALSE))</f>
        <v>3012</v>
      </c>
      <c r="D29" s="41" t="str">
        <f>IF(B29="","",VLOOKUP(A29,'1a. Teamformulier  Thuis'!$A$16:$F$24,4,FALSE))</f>
        <v>J.</v>
      </c>
      <c r="E29" s="41" t="str">
        <f>IF(D29="","",VLOOKUP(A29,'1a. Teamformulier  Thuis'!$A$16:$F$24,5,FALSE))</f>
        <v>van Leeuwaarden</v>
      </c>
      <c r="F29" s="41" t="str">
        <f>IF(E29="","",VLOOKUP(A29,'1a. Teamformulier  Thuis'!$A$16:$F$24,6,FALSE))</f>
        <v>V</v>
      </c>
    </row>
    <row r="30" spans="1:7" ht="20.149999999999999" customHeight="1" x14ac:dyDescent="0.25">
      <c r="A30" s="40">
        <f>IF('1a. Teamformulier  Thuis'!$X$15&gt;1,SMALL('Berekening Opstelling Thuis'!$G$4:$G$12,2),"")</f>
        <v>3</v>
      </c>
      <c r="B30" s="41">
        <f>IF(A30="","",VLOOKUP(A30,'1a. Teamformulier  Thuis'!$A$16:$F$24,2,FALSE))</f>
        <v>29478</v>
      </c>
      <c r="C30" s="41">
        <f>IF(F30="","",VLOOKUP(B30,'1a. Teamformulier  Thuis'!$B$16:$C$24,2,FALSE))</f>
        <v>3012</v>
      </c>
      <c r="D30" s="41" t="str">
        <f>IF(B30="","",VLOOKUP(A30,'1a. Teamformulier  Thuis'!$A$16:$F$24,4,FALSE))</f>
        <v>J.</v>
      </c>
      <c r="E30" s="41" t="str">
        <f>IF(D30="","",VLOOKUP(A30,'1a. Teamformulier  Thuis'!$A$16:$F$24,5,FALSE))</f>
        <v>Maas</v>
      </c>
      <c r="F30" s="41" t="str">
        <f>IF(E30="","",VLOOKUP(A30,'1a. Teamformulier  Thuis'!$A$16:$F$24,6,FALSE))</f>
        <v>M</v>
      </c>
    </row>
    <row r="31" spans="1:7" ht="20.149999999999999" customHeight="1" x14ac:dyDescent="0.25">
      <c r="A31" s="40">
        <f>IF('1a. Teamformulier  Thuis'!$X$15&gt;2,LARGE('Berekening Opstelling Thuis'!$G$4:$G$12,1),"")</f>
        <v>6</v>
      </c>
      <c r="B31" s="41">
        <f>IF(A31="","",VLOOKUP(A31,'1a. Teamformulier  Thuis'!$A$16:$F$24,2,FALSE))</f>
        <v>60916</v>
      </c>
      <c r="C31" s="41">
        <f>IF(F31="","",VLOOKUP(B31,'1a. Teamformulier  Thuis'!$B$16:$C$24,2,FALSE))</f>
        <v>3012</v>
      </c>
      <c r="D31" s="41" t="str">
        <f>IF(B31="","",VLOOKUP(A31,'1a. Teamformulier  Thuis'!$A$16:$F$24,4,FALSE))</f>
        <v>A F M</v>
      </c>
      <c r="E31" s="41" t="str">
        <f>IF(D31="","",VLOOKUP(A31,'1a. Teamformulier  Thuis'!$A$16:$F$24,5,FALSE))</f>
        <v>Smits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Lammen Errem 1 - JdB Stiphout 2</v>
      </c>
      <c r="E34" s="61"/>
      <c r="F34" s="61"/>
      <c r="G34" s="81"/>
    </row>
    <row r="35" spans="1:7" x14ac:dyDescent="0.25">
      <c r="A35" s="49" t="s">
        <v>5</v>
      </c>
      <c r="C35" s="102"/>
      <c r="D35" s="49">
        <f>IF('1a. Teamformulier  Thuis'!$D$9="","",'1a. Teamformulier  Thuis'!$D$9)</f>
        <v>600652</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5</v>
      </c>
      <c r="B39" s="41">
        <f>IF(A39="","",VLOOKUP(A39,'1a. Teamformulier  Thuis'!$A$16:$F$24,2,FALSE))</f>
        <v>55932</v>
      </c>
      <c r="C39" s="41">
        <f>IF(F39="","",VLOOKUP(B39,'1a. Teamformulier  Thuis'!$B$16:$C$24,2,FALSE))</f>
        <v>3012</v>
      </c>
      <c r="D39" s="41" t="str">
        <f>IF(B39="","",VLOOKUP(A39,'1a. Teamformulier  Thuis'!$A$16:$F$24,4,FALSE))</f>
        <v>W.</v>
      </c>
      <c r="E39" s="41" t="str">
        <f>IF(D39="","",VLOOKUP(A39,'1a. Teamformulier  Thuis'!$A$16:$F$24,5,FALSE))</f>
        <v>Osch</v>
      </c>
      <c r="F39" s="41" t="str">
        <f>IF(E39="","",VLOOKUP(A39,'1a. Teamformulier  Thuis'!$A$16:$F$24,6,FALSE))</f>
        <v>M</v>
      </c>
    </row>
    <row r="40" spans="1:7" ht="20.149999999999999" customHeight="1" x14ac:dyDescent="0.25">
      <c r="A40" s="40">
        <f>IF('1a. Teamformulier  Thuis'!Y15&gt;1,LARGE('Berekening Opstelling Thuis'!I4:I12,1),"")</f>
        <v>7</v>
      </c>
      <c r="B40" s="41">
        <f>IF(A40="","",VLOOKUP(A40,'1a. Teamformulier  Thuis'!$A$16:$F$24,2,FALSE))</f>
        <v>70515</v>
      </c>
      <c r="C40" s="41">
        <f>IF(F40="","",VLOOKUP(B40,'1a. Teamformulier  Thuis'!$B$16:$C$24,2,FALSE))</f>
        <v>3012</v>
      </c>
      <c r="D40" s="41" t="str">
        <f>IF(B40="","",VLOOKUP(A40,'1a. Teamformulier  Thuis'!$A$16:$F$24,4,FALSE))</f>
        <v>JM</v>
      </c>
      <c r="E40" s="41" t="str">
        <f>IF(D40="","",VLOOKUP(A40,'1a. Teamformulier  Thuis'!$A$16:$F$24,5,FALSE))</f>
        <v>Flink</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28369</v>
      </c>
      <c r="C42" s="41">
        <f>IF(F42="","",VLOOKUP(B42,'1a. Teamformulier  Thuis'!$B$16:$C$24,2,FALSE))</f>
        <v>3012</v>
      </c>
      <c r="D42" s="41" t="str">
        <f>IF(B42="","",VLOOKUP(A42,'1a. Teamformulier  Thuis'!$A$16:$F$24,4,FALSE))</f>
        <v>J.</v>
      </c>
      <c r="E42" s="41" t="str">
        <f>IF(D42="","",VLOOKUP(A42,'1a. Teamformulier  Thuis'!$A$16:$F$24,5,FALSE))</f>
        <v>van Leeuwaarden</v>
      </c>
      <c r="F42" s="41" t="str">
        <f>IF(E42="","",VLOOKUP(A42,'1a. Teamformulier  Thuis'!$A$16:$F$24,6,FALSE))</f>
        <v>V</v>
      </c>
    </row>
    <row r="43" spans="1:7" ht="20.149999999999999" customHeight="1" x14ac:dyDescent="0.25">
      <c r="A43" s="40">
        <f>IF('1a. Teamformulier  Thuis'!Z15&gt;1,LARGE('Berekening Opstelling Thuis'!J4:J12,1),"")</f>
        <v>8</v>
      </c>
      <c r="B43" s="41">
        <f>IF(A43="","",VLOOKUP(A43,'1a. Teamformulier  Thuis'!$A$16:$F$24,2,FALSE))</f>
        <v>71850</v>
      </c>
      <c r="C43" s="41">
        <f>IF(F43="","",VLOOKUP(B43,'1a. Teamformulier  Thuis'!$B$16:$C$24,2,FALSE))</f>
        <v>3012</v>
      </c>
      <c r="D43" s="41" t="str">
        <f>IF(B43="","",VLOOKUP(A43,'1a. Teamformulier  Thuis'!$A$16:$F$24,4,FALSE))</f>
        <v>AP</v>
      </c>
      <c r="E43" s="41" t="str">
        <f>IF(D43="","",VLOOKUP(A43,'1a. Teamformulier  Thuis'!$A$16:$F$24,5,FALSE))</f>
        <v>Stuiver</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9403</v>
      </c>
      <c r="C45" s="41">
        <f>IF(F45="","",VLOOKUP(B45,'1a. Teamformulier  Thuis'!$B$16:$C$24,2,FALSE))</f>
        <v>3012</v>
      </c>
      <c r="D45" s="41" t="str">
        <f>IF(B45="","",VLOOKUP(A45,'1a. Teamformulier  Thuis'!$A$16:$F$24,4,FALSE))</f>
        <v>J.F.M.</v>
      </c>
      <c r="E45" s="41" t="str">
        <f>IF(D45="","",VLOOKUP(A45,'1a. Teamformulier  Thuis'!$A$16:$F$24,5,FALSE))</f>
        <v>Diaz</v>
      </c>
      <c r="F45" s="41" t="str">
        <f>IF(E45="","",VLOOKUP(A45,'1a. Teamformulier  Thuis'!$A$16:$F$24,6,FALSE))</f>
        <v>M</v>
      </c>
    </row>
    <row r="46" spans="1:7" ht="20.149999999999999" customHeight="1" x14ac:dyDescent="0.25">
      <c r="A46" s="40">
        <f>IF('1a. Teamformulier  Thuis'!AA15&gt;1,LARGE('Berekening Opstelling Thuis'!K4:K12,1),"")</f>
        <v>4</v>
      </c>
      <c r="B46" s="41">
        <f>IF(A46="","",VLOOKUP(A46,'1a. Teamformulier  Thuis'!$A$16:$F$24,2,FALSE))</f>
        <v>51771</v>
      </c>
      <c r="C46" s="41">
        <f>IF(F46="","",VLOOKUP(B46,'1a. Teamformulier  Thuis'!$B$16:$C$24,2,FALSE))</f>
        <v>3012</v>
      </c>
      <c r="D46" s="41" t="str">
        <f>IF(B46="","",VLOOKUP(A46,'1a. Teamformulier  Thuis'!$A$16:$F$24,4,FALSE))</f>
        <v>M.</v>
      </c>
      <c r="E46" s="41" t="str">
        <f>IF(D46="","",VLOOKUP(A46,'1a. Teamformulier  Thuis'!$A$16:$F$24,5,FALSE))</f>
        <v>Eijsbouts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2" sqref="Q22"/>
    </sheetView>
  </sheetViews>
  <sheetFormatPr defaultColWidth="9.1796875" defaultRowHeight="13.5" x14ac:dyDescent="0.3"/>
  <cols>
    <col min="1" max="1" width="3.81640625" style="4" customWidth="1"/>
    <col min="2" max="2" width="9.81640625" style="6" customWidth="1"/>
    <col min="3" max="4" width="8.81640625" style="1" customWidth="1"/>
    <col min="5" max="5" width="42.81640625" style="1" customWidth="1"/>
    <col min="6" max="6" width="10.54296875" style="1" customWidth="1"/>
    <col min="7" max="7" width="1.81640625" style="1" customWidth="1"/>
    <col min="8" max="10" width="5.08984375" style="4" customWidth="1"/>
    <col min="11" max="11" width="3.1796875" style="1" customWidth="1"/>
    <col min="12" max="13" width="5.08984375" style="1" customWidth="1"/>
    <col min="14" max="14" width="3.1796875" style="1" customWidth="1"/>
    <col min="15" max="17" width="5.08984375" style="1" customWidth="1"/>
    <col min="18" max="18" width="2.81640625" style="1" customWidth="1"/>
    <col min="19" max="19" width="5" style="1" hidden="1" customWidth="1"/>
    <col min="20" max="27" width="3.1796875" style="4" hidden="1" customWidth="1"/>
    <col min="28" max="30" width="1.81640625" style="1" hidden="1" customWidth="1"/>
    <col min="31" max="31" width="2.453125" style="1" hidden="1" customWidth="1"/>
    <col min="32" max="35" width="1.81640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9963</v>
      </c>
      <c r="J1" s="52"/>
      <c r="M1" s="124" t="s">
        <v>138</v>
      </c>
      <c r="N1" s="183">
        <f>'3. Digitaal wedstrijdformulier'!G1</f>
        <v>45363</v>
      </c>
      <c r="O1" s="183"/>
      <c r="P1" s="183"/>
      <c r="Q1" s="183"/>
      <c r="R1" s="183"/>
      <c r="S1" s="183"/>
      <c r="T1" s="183"/>
      <c r="U1" s="183"/>
      <c r="V1" s="183"/>
      <c r="W1" s="183"/>
      <c r="X1" s="99"/>
      <c r="Y1" s="99"/>
      <c r="Z1" s="99"/>
      <c r="AA1" s="99"/>
      <c r="AJ1" s="2" t="str">
        <f>D4</f>
        <v>De Lammen Errem 1</v>
      </c>
      <c r="AK1" s="2" t="s">
        <v>39</v>
      </c>
      <c r="AL1" s="2" t="str">
        <f>D5</f>
        <v>JdB Stiphout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De Lammen Errem 1 - JdB Stiphout 2</v>
      </c>
      <c r="AP2" s="3">
        <v>1</v>
      </c>
      <c r="AQ2" s="2" t="s">
        <v>70</v>
      </c>
    </row>
    <row r="3" spans="1:43" ht="19.5" customHeight="1" thickBot="1" x14ac:dyDescent="0.35">
      <c r="K3" s="127"/>
      <c r="L3" s="2"/>
      <c r="M3" s="180"/>
      <c r="N3" s="180"/>
      <c r="O3" s="180"/>
      <c r="P3" s="180"/>
      <c r="Q3" s="180"/>
      <c r="R3" s="4"/>
      <c r="S3" s="4"/>
      <c r="X3" s="1"/>
      <c r="Y3" s="1"/>
      <c r="Z3" s="1"/>
      <c r="AA3" s="1"/>
      <c r="AL3" s="2"/>
      <c r="AP3" s="6">
        <v>2</v>
      </c>
      <c r="AQ3" s="1" t="s">
        <v>67</v>
      </c>
    </row>
    <row r="4" spans="1:43" s="2" customFormat="1" ht="19.5" customHeight="1" x14ac:dyDescent="0.3">
      <c r="A4" s="9" t="s">
        <v>71</v>
      </c>
      <c r="B4" s="10"/>
      <c r="C4" s="12"/>
      <c r="D4" s="162" t="str">
        <f>IF('1a. Teamformulier  Thuis'!D4="","",'1a. Teamformulier  Thuis'!D4)</f>
        <v>De Lammen Errem 1</v>
      </c>
      <c r="E4" s="163"/>
      <c r="F4" s="31" t="s">
        <v>73</v>
      </c>
      <c r="H4" s="98">
        <f>IF('3. Digitaal wedstrijdformulier'!$P$60="","",'3. Digitaal wedstrijdformulier'!$P$13)</f>
        <v>4</v>
      </c>
      <c r="I4" s="177">
        <f>IF('3. Digitaal wedstrijdformulier'!$M$60="","",'3. Digitaal wedstrijdformulier'!$M$13)</f>
        <v>90</v>
      </c>
      <c r="J4" s="177"/>
      <c r="K4" s="127"/>
      <c r="M4" s="128"/>
      <c r="N4" s="179"/>
      <c r="O4" s="179"/>
      <c r="P4" s="179"/>
      <c r="Q4" s="179"/>
      <c r="T4" s="53"/>
      <c r="U4" s="53"/>
      <c r="V4" s="53"/>
      <c r="W4" s="53"/>
      <c r="X4" s="53"/>
      <c r="Y4" s="53"/>
      <c r="Z4" s="54"/>
      <c r="AP4" s="3">
        <v>3</v>
      </c>
      <c r="AQ4" s="1" t="s">
        <v>65</v>
      </c>
    </row>
    <row r="5" spans="1:43" s="2" customFormat="1" ht="19.5" customHeight="1" thickBot="1" x14ac:dyDescent="0.35">
      <c r="A5" s="9" t="s">
        <v>72</v>
      </c>
      <c r="B5" s="9"/>
      <c r="C5" s="12"/>
      <c r="D5" s="162" t="str">
        <f>IF('1a. Teamformulier  Thuis'!D5="","",'1a. Teamformulier  Thuis'!D5)</f>
        <v>JdB Stiphout 2</v>
      </c>
      <c r="E5" s="163"/>
      <c r="F5" s="31" t="s">
        <v>74</v>
      </c>
      <c r="H5" s="98">
        <f>IF('3. Digitaal wedstrijdformulier'!$Q$60="","",'3. Digitaal wedstrijdformulier'!$Q$13)</f>
        <v>4</v>
      </c>
      <c r="I5" s="177">
        <f>IF('3. Digitaal wedstrijdformulier'!$N$60="","",'3. Digitaal wedstrijdformulier'!$N$13)</f>
        <v>86</v>
      </c>
      <c r="J5" s="177"/>
      <c r="K5" s="178"/>
      <c r="L5" s="178"/>
      <c r="M5" s="178"/>
      <c r="N5" s="179"/>
      <c r="O5" s="179"/>
      <c r="P5" s="179"/>
      <c r="Q5" s="179"/>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64">
        <f>IF('1a. Teamformulier  Thuis'!D7="","",'1a. Teamformulier  Thuis'!D7)</f>
        <v>13</v>
      </c>
      <c r="E7" s="165"/>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71">
        <f>IF('1a. Teamformulier  Thuis'!D8="","",'1a. Teamformulier  Thuis'!D8)</f>
        <v>45367</v>
      </c>
      <c r="E8" s="172"/>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8"/>
      <c r="AL8" s="169"/>
      <c r="AP8" s="3">
        <v>7</v>
      </c>
    </row>
    <row r="9" spans="1:43" s="2" customFormat="1" ht="19.5" customHeight="1" x14ac:dyDescent="0.25">
      <c r="A9" s="46" t="s">
        <v>5</v>
      </c>
      <c r="B9" s="14"/>
      <c r="C9" s="12"/>
      <c r="D9" s="173">
        <f>IF('1a. Teamformulier  Thuis'!D9="","",'1a. Teamformulier  Thuis'!D9)</f>
        <v>600652</v>
      </c>
      <c r="E9" s="174"/>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6"/>
      <c r="AL9" s="167"/>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0" t="s">
        <v>126</v>
      </c>
      <c r="I11" s="170"/>
      <c r="J11" s="170"/>
      <c r="L11" s="170" t="s">
        <v>127</v>
      </c>
      <c r="M11" s="170"/>
      <c r="O11" s="170" t="s">
        <v>126</v>
      </c>
      <c r="P11" s="170"/>
      <c r="Q11" s="170"/>
      <c r="T11" s="5"/>
      <c r="U11" s="5"/>
      <c r="V11" s="5"/>
      <c r="W11" s="5"/>
      <c r="X11" s="5"/>
      <c r="Y11" s="5"/>
      <c r="Z11" s="5"/>
      <c r="AA11" s="5"/>
      <c r="AP11" s="3">
        <v>10</v>
      </c>
    </row>
    <row r="12" spans="1:43" x14ac:dyDescent="0.3">
      <c r="H12" s="176" t="s">
        <v>6</v>
      </c>
      <c r="I12" s="176"/>
      <c r="J12" s="176"/>
      <c r="K12" s="8"/>
      <c r="L12" s="13" t="s">
        <v>10</v>
      </c>
      <c r="M12" s="8"/>
      <c r="N12" s="8"/>
      <c r="O12" s="176" t="s">
        <v>11</v>
      </c>
      <c r="P12" s="176"/>
      <c r="Q12" s="176"/>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69211</v>
      </c>
      <c r="C16" s="58">
        <f>IF(B16="","",VLOOKUP(B16,Spelers!$A$1:$E$16764,2,FALSE))</f>
        <v>3030</v>
      </c>
      <c r="D16" s="58" t="str">
        <f>IF(B16="","",VLOOKUP(B16,Spelers!$A$1:$E$16764,3,FALSE))</f>
        <v>C.S.M.</v>
      </c>
      <c r="E16" s="58" t="str">
        <f>IF(B16="","",VLOOKUP(B16,Spelers!$A$1:$E$16764,4,FALSE))</f>
        <v>Verstappen</v>
      </c>
      <c r="F16" s="58" t="str">
        <f>IF(B16="","",VLOOKUP(B16,Spelers!$A$1:$E$16764,5,FALSE))</f>
        <v>V</v>
      </c>
      <c r="H16" s="89" t="s">
        <v>11265</v>
      </c>
      <c r="I16" s="89"/>
      <c r="J16" s="89"/>
      <c r="K16" s="39"/>
      <c r="L16" s="89"/>
      <c r="M16" s="89"/>
      <c r="N16" s="39"/>
      <c r="O16" s="89"/>
      <c r="P16" s="89" t="s">
        <v>11265</v>
      </c>
      <c r="Q16" s="89"/>
      <c r="T16" s="5">
        <f>IF(H16="x",1,0)</f>
        <v>1</v>
      </c>
      <c r="U16" s="5">
        <f>IF(I16="x",1,0)</f>
        <v>0</v>
      </c>
      <c r="V16" s="5">
        <f>IF(J16="x",1,0)</f>
        <v>0</v>
      </c>
      <c r="W16" s="5">
        <f t="shared" ref="W16:X24" si="1">IF(L16="x",1,0)</f>
        <v>0</v>
      </c>
      <c r="X16" s="5">
        <f t="shared" si="1"/>
        <v>0</v>
      </c>
      <c r="Y16" s="5">
        <f>IF(O16="x",1,0)</f>
        <v>0</v>
      </c>
      <c r="Z16" s="5">
        <f>IF(P16="x",1,0)</f>
        <v>1</v>
      </c>
      <c r="AA16" s="5">
        <f>IF(Q16="x",1,0)</f>
        <v>0</v>
      </c>
      <c r="AP16" s="3"/>
    </row>
    <row r="17" spans="1:42" s="2" customFormat="1" ht="25" customHeight="1" x14ac:dyDescent="0.25">
      <c r="A17" s="9">
        <v>2</v>
      </c>
      <c r="B17" s="88">
        <v>65687</v>
      </c>
      <c r="C17" s="58">
        <f>IF(B17="","",VLOOKUP(B17,Spelers!$A$1:$E$16764,2,FALSE))</f>
        <v>3030</v>
      </c>
      <c r="D17" s="58" t="str">
        <f>IF(B17="","",VLOOKUP(B17,Spelers!$A$1:$E$16764,3,FALSE))</f>
        <v>W.F.P.</v>
      </c>
      <c r="E17" s="58" t="str">
        <f>IF(B17="","",VLOOKUP(B17,Spelers!$A$1:$E$16764,4,FALSE))</f>
        <v>Verstappen</v>
      </c>
      <c r="F17" s="58" t="str">
        <f>IF(B17="","",VLOOKUP(B17,Spelers!$A$1:$E$16764,5,FALSE))</f>
        <v>M</v>
      </c>
      <c r="H17" s="89"/>
      <c r="I17" s="89" t="s">
        <v>11265</v>
      </c>
      <c r="J17" s="89"/>
      <c r="K17" s="39"/>
      <c r="L17" s="89"/>
      <c r="M17" s="89" t="s">
        <v>11265</v>
      </c>
      <c r="N17" s="39"/>
      <c r="O17" s="89" t="s">
        <v>11265</v>
      </c>
      <c r="P17" s="89"/>
      <c r="Q17" s="89"/>
      <c r="T17" s="5">
        <f t="shared" ref="T17:V24" si="2">IF(H17="x",1,0)</f>
        <v>0</v>
      </c>
      <c r="U17" s="5">
        <f t="shared" si="2"/>
        <v>1</v>
      </c>
      <c r="V17" s="5">
        <f t="shared" si="2"/>
        <v>0</v>
      </c>
      <c r="W17" s="5">
        <f t="shared" si="1"/>
        <v>0</v>
      </c>
      <c r="X17" s="5">
        <f t="shared" si="1"/>
        <v>1</v>
      </c>
      <c r="Y17" s="5">
        <f t="shared" ref="Y17:AA24" si="3">IF(O17="x",1,0)</f>
        <v>1</v>
      </c>
      <c r="Z17" s="5">
        <f t="shared" si="3"/>
        <v>0</v>
      </c>
      <c r="AA17" s="5">
        <f t="shared" si="3"/>
        <v>0</v>
      </c>
      <c r="AP17" s="3"/>
    </row>
    <row r="18" spans="1:42" s="2" customFormat="1" ht="25" customHeight="1" x14ac:dyDescent="0.25">
      <c r="A18" s="9">
        <v>3</v>
      </c>
      <c r="B18" s="88">
        <v>64405</v>
      </c>
      <c r="C18" s="58">
        <f>IF(B18="","",VLOOKUP(B18,Spelers!$A$1:$E$16764,2,FALSE))</f>
        <v>3030</v>
      </c>
      <c r="D18" s="58" t="str">
        <f>IF(B18="","",VLOOKUP(B18,Spelers!$A$1:$E$16764,3,FALSE))</f>
        <v>J.H.M.M.</v>
      </c>
      <c r="E18" s="58" t="str">
        <f>IF(B18="","",VLOOKUP(B18,Spelers!$A$1:$E$16764,4,FALSE))</f>
        <v>de Vries</v>
      </c>
      <c r="F18" s="58" t="str">
        <f>IF(B18="","",VLOOKUP(B18,Spelers!$A$1:$E$16764,5,FALSE))</f>
        <v>M</v>
      </c>
      <c r="H18" s="89" t="s">
        <v>11265</v>
      </c>
      <c r="I18" s="89"/>
      <c r="J18" s="89"/>
      <c r="K18" s="39"/>
      <c r="L18" s="89" t="s">
        <v>11265</v>
      </c>
      <c r="M18" s="89"/>
      <c r="N18" s="39"/>
      <c r="O18" s="89"/>
      <c r="P18" s="89" t="s">
        <v>11265</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5" customHeight="1" x14ac:dyDescent="0.25">
      <c r="A19" s="9">
        <v>4</v>
      </c>
      <c r="B19" s="88">
        <v>43361</v>
      </c>
      <c r="C19" s="58">
        <f>IF(B19="","",VLOOKUP(B19,Spelers!$A$1:$E$16764,2,FALSE))</f>
        <v>3030</v>
      </c>
      <c r="D19" s="58" t="str">
        <f>IF(B19="","",VLOOKUP(B19,Spelers!$A$1:$E$16764,3,FALSE))</f>
        <v>A.M.</v>
      </c>
      <c r="E19" s="58" t="str">
        <f>IF(B19="","",VLOOKUP(B19,Spelers!$A$1:$E$16764,4,FALSE))</f>
        <v>Coolen</v>
      </c>
      <c r="F19" s="58" t="str">
        <f>IF(B19="","",VLOOKUP(B19,Spelers!$A$1:$E$16764,5,FALSE))</f>
        <v>M</v>
      </c>
      <c r="H19" s="89"/>
      <c r="I19" s="89" t="s">
        <v>11265</v>
      </c>
      <c r="J19" s="89"/>
      <c r="K19" s="39"/>
      <c r="L19" s="89" t="s">
        <v>11265</v>
      </c>
      <c r="M19" s="89"/>
      <c r="N19" s="39"/>
      <c r="O19" s="89"/>
      <c r="P19" s="89"/>
      <c r="Q19" s="89" t="s">
        <v>11265</v>
      </c>
      <c r="T19" s="5">
        <f t="shared" si="2"/>
        <v>0</v>
      </c>
      <c r="U19" s="5">
        <f t="shared" si="2"/>
        <v>1</v>
      </c>
      <c r="V19" s="5">
        <f t="shared" si="2"/>
        <v>0</v>
      </c>
      <c r="W19" s="5">
        <f t="shared" si="1"/>
        <v>1</v>
      </c>
      <c r="X19" s="5">
        <f t="shared" si="1"/>
        <v>0</v>
      </c>
      <c r="Y19" s="5">
        <f t="shared" si="3"/>
        <v>0</v>
      </c>
      <c r="Z19" s="5">
        <f t="shared" si="3"/>
        <v>0</v>
      </c>
      <c r="AA19" s="5">
        <f t="shared" si="3"/>
        <v>1</v>
      </c>
      <c r="AP19" s="3"/>
    </row>
    <row r="20" spans="1:42" s="2" customFormat="1" ht="25" customHeight="1" x14ac:dyDescent="0.25">
      <c r="A20" s="9">
        <v>5</v>
      </c>
      <c r="B20" s="88">
        <v>69212</v>
      </c>
      <c r="C20" s="58">
        <f>IF(B20="","",VLOOKUP(B20,Spelers!$A$1:$E$16764,2,FALSE))</f>
        <v>3030</v>
      </c>
      <c r="D20" s="58" t="str">
        <f>IF(B20="","",VLOOKUP(B20,Spelers!$A$1:$E$16764,3,FALSE))</f>
        <v>H.J.L.</v>
      </c>
      <c r="E20" s="58" t="str">
        <f>IF(B20="","",VLOOKUP(B20,Spelers!$A$1:$E$16764,4,FALSE))</f>
        <v>Jansen</v>
      </c>
      <c r="F20" s="58" t="str">
        <f>IF(B20="","",VLOOKUP(B20,Spelers!$A$1:$E$16764,5,FALSE))</f>
        <v>M</v>
      </c>
      <c r="H20" s="89"/>
      <c r="I20" s="89"/>
      <c r="J20" s="89" t="s">
        <v>11265</v>
      </c>
      <c r="K20" s="39"/>
      <c r="L20" s="89" t="s">
        <v>11265</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5" customHeight="1" x14ac:dyDescent="0.25">
      <c r="A21" s="9">
        <v>6</v>
      </c>
      <c r="B21" s="88">
        <v>72467</v>
      </c>
      <c r="C21" s="58">
        <f>IF(B21="","",VLOOKUP(B21,Spelers!$A$1:$E$16764,2,FALSE))</f>
        <v>3030</v>
      </c>
      <c r="D21" s="58" t="str">
        <f>IF(B21="","",VLOOKUP(B21,Spelers!$A$1:$E$16764,3,FALSE))</f>
        <v>F.T.</v>
      </c>
      <c r="E21" s="58" t="str">
        <f>IF(B21="","",VLOOKUP(B21,Spelers!$A$1:$E$16764,4,FALSE))</f>
        <v>Verhallen</v>
      </c>
      <c r="F21" s="58" t="str">
        <f>IF(B21="","",VLOOKUP(B21,Spelers!$A$1:$E$16764,5,FALSE))</f>
        <v>M</v>
      </c>
      <c r="H21" s="89"/>
      <c r="I21" s="89"/>
      <c r="J21" s="89" t="s">
        <v>11265</v>
      </c>
      <c r="K21" s="39"/>
      <c r="L21" s="89"/>
      <c r="M21" s="89" t="s">
        <v>11265</v>
      </c>
      <c r="N21" s="39"/>
      <c r="O21" s="89" t="s">
        <v>11265</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 customHeight="1" x14ac:dyDescent="0.25">
      <c r="A22" s="9">
        <v>7</v>
      </c>
      <c r="B22" s="88">
        <v>72468</v>
      </c>
      <c r="C22" s="58">
        <f>IF(B22="","",VLOOKUP(B22,Spelers!$A$1:$E$16764,2,FALSE))</f>
        <v>3030</v>
      </c>
      <c r="D22" s="58" t="str">
        <f>IF(B22="","",VLOOKUP(B22,Spelers!$A$1:$E$16764,3,FALSE))</f>
        <v>J.P.M.</v>
      </c>
      <c r="E22" s="58" t="str">
        <f>IF(B22="","",VLOOKUP(B22,Spelers!$A$1:$E$16764,4,FALSE))</f>
        <v>Verhallen</v>
      </c>
      <c r="F22" s="58" t="str">
        <f>IF(B22="","",VLOOKUP(B22,Spelers!$A$1:$E$16764,5,FALSE))</f>
        <v>V</v>
      </c>
      <c r="H22" s="89"/>
      <c r="I22" s="89"/>
      <c r="J22" s="89"/>
      <c r="K22" s="39"/>
      <c r="L22" s="89"/>
      <c r="M22" s="89" t="s">
        <v>11265</v>
      </c>
      <c r="N22" s="39"/>
      <c r="O22" s="89"/>
      <c r="P22" s="89"/>
      <c r="Q22" s="89" t="s">
        <v>11265</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sheet="1" selectLockedCells="1"/>
  <mergeCells count="18">
    <mergeCell ref="N1:W1"/>
    <mergeCell ref="AK8:AL8"/>
    <mergeCell ref="H11:J11"/>
    <mergeCell ref="L11:M11"/>
    <mergeCell ref="O11:Q11"/>
    <mergeCell ref="AK9:AL9"/>
    <mergeCell ref="M3:Q3"/>
    <mergeCell ref="K5:M5"/>
    <mergeCell ref="H12:J12"/>
    <mergeCell ref="O12:Q12"/>
    <mergeCell ref="D9:E9"/>
    <mergeCell ref="D7:E7"/>
    <mergeCell ref="D8:E8"/>
    <mergeCell ref="D4:E4"/>
    <mergeCell ref="I4:J4"/>
    <mergeCell ref="N4:Q5"/>
    <mergeCell ref="D5:E5"/>
    <mergeCell ref="I5:J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81640625" style="15" customWidth="1"/>
    <col min="3" max="3" width="8.81640625" style="15" customWidth="1"/>
    <col min="4" max="4" width="12.54296875" style="15" bestFit="1" customWidth="1"/>
    <col min="5" max="5" width="35.81640625" style="16" customWidth="1"/>
    <col min="6" max="6" width="13.1796875" style="16" customWidth="1"/>
    <col min="7" max="7" width="5.81640625" style="67" customWidth="1"/>
    <col min="8" max="8" width="2.81640625" style="67" customWidth="1"/>
    <col min="9" max="10" width="2.453125" style="67" customWidth="1"/>
    <col min="11" max="15" width="9.1796875" style="15" customWidth="1"/>
    <col min="16" max="16384" width="9.1796875" style="15"/>
  </cols>
  <sheetData>
    <row r="1" spans="1:16" x14ac:dyDescent="0.25">
      <c r="A1" s="7" t="s">
        <v>9964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45363</v>
      </c>
    </row>
    <row r="5" spans="1:16" x14ac:dyDescent="0.3">
      <c r="A5" s="22" t="s">
        <v>29</v>
      </c>
      <c r="B5" s="22"/>
      <c r="C5" s="22"/>
      <c r="D5" s="49" t="str">
        <f>IF(OR('2a. Teamformulier  Uit'!$D$4="",'2a. Teamformulier  Uit'!$D$5=""),"",'2a. Teamformulier  Uit'!$AJ$2)</f>
        <v>De Lammen Errem 1 - JdB Stiphout 2</v>
      </c>
      <c r="E5" s="49"/>
      <c r="G5" s="181" t="str">
        <f>CONCATENATE(G1,"-",H1)</f>
        <v>-</v>
      </c>
      <c r="H5" s="181"/>
      <c r="I5" s="181" t="str">
        <f>CONCATENATE(I1,"-",J1)</f>
        <v>-</v>
      </c>
      <c r="J5" s="181"/>
    </row>
    <row r="6" spans="1:16" x14ac:dyDescent="0.3">
      <c r="A6" s="49" t="s">
        <v>5</v>
      </c>
      <c r="C6" s="102"/>
      <c r="D6" s="49">
        <f>IF('2a. Teamformulier  Uit'!$D$9="","",'2a. Teamformulier  Uit'!$D$9)</f>
        <v>600652</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69211</v>
      </c>
      <c r="C10" s="41">
        <f>IF(F10="","",VLOOKUP(B10,'2a. Teamformulier  Uit'!$B$16:$C$24,2,FALSE))</f>
        <v>3030</v>
      </c>
      <c r="D10" s="41" t="str">
        <f>IF(B10="","",VLOOKUP(A10,'2a. Teamformulier  Uit'!$A$16:$F$24,4,FALSE))</f>
        <v>C.S.M.</v>
      </c>
      <c r="E10" s="41" t="str">
        <f>IF(D10="","",VLOOKUP(A10,'2a. Teamformulier  Uit'!$A$16:$F$24,5,FALSE))</f>
        <v>Verstappen</v>
      </c>
      <c r="F10" s="41" t="str">
        <f>IF(E10="","",VLOOKUP(A10,'2a. Teamformulier  Uit'!$A$16:$F$24,6,FALSE))</f>
        <v>V</v>
      </c>
      <c r="I10" s="84"/>
    </row>
    <row r="11" spans="1:16" ht="20.149999999999999" customHeight="1" x14ac:dyDescent="0.25">
      <c r="A11" s="40">
        <f>IF('2a. Teamformulier  Uit'!T15&gt;1,LARGE('Berekening Opstelling Uit'!B4:B12,1),"")</f>
        <v>3</v>
      </c>
      <c r="B11" s="41">
        <f>IF(A11="","",VLOOKUP(A11,'2a. Teamformulier  Uit'!$A$16:$F$24,2,FALSE))</f>
        <v>64405</v>
      </c>
      <c r="C11" s="41">
        <f>IF(F11="","",VLOOKUP(B11,'2a. Teamformulier  Uit'!$B$16:$C$24,2,FALSE))</f>
        <v>3030</v>
      </c>
      <c r="D11" s="41" t="str">
        <f>IF(B11="","",VLOOKUP(A11,'2a. Teamformulier  Uit'!$A$16:$F$24,4,FALSE))</f>
        <v>J.H.M.M.</v>
      </c>
      <c r="E11" s="41" t="str">
        <f>IF(D11="","",VLOOKUP(A11,'2a. Teamformulier  Uit'!$A$16:$F$24,5,FALSE))</f>
        <v>de Vries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2</v>
      </c>
      <c r="B13" s="41">
        <f>IF(A13="","",VLOOKUP(A13,'2a. Teamformulier  Uit'!$A$16:$F$24,2,FALSE))</f>
        <v>65687</v>
      </c>
      <c r="C13" s="41">
        <f>IF(F13="","",VLOOKUP(B13,'2a. Teamformulier  Uit'!$B$16:$C$24,2,FALSE))</f>
        <v>3030</v>
      </c>
      <c r="D13" s="41" t="str">
        <f>IF(B13="","",VLOOKUP(A13,'2a. Teamformulier  Uit'!$A$16:$F$24,4,FALSE))</f>
        <v>W.F.P.</v>
      </c>
      <c r="E13" s="41" t="str">
        <f>IF(D13="","",VLOOKUP(A13,'2a. Teamformulier  Uit'!$A$16:$F$24,5,FALSE))</f>
        <v>Verstappen</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43361</v>
      </c>
      <c r="C14" s="41">
        <f>IF(F14="","",VLOOKUP(B14,'2a. Teamformulier  Uit'!$B$16:$C$24,2,FALSE))</f>
        <v>3030</v>
      </c>
      <c r="D14" s="41" t="str">
        <f>IF(B14="","",VLOOKUP(A14,'2a. Teamformulier  Uit'!$A$16:$F$24,4,FALSE))</f>
        <v>A.M.</v>
      </c>
      <c r="E14" s="41" t="str">
        <f>IF(D14="","",VLOOKUP(A14,'2a. Teamformulier  Uit'!$A$16:$F$24,5,FALSE))</f>
        <v>Coolen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69212</v>
      </c>
      <c r="C16" s="41">
        <f>IF(F16="","",VLOOKUP(B16,'2a. Teamformulier  Uit'!$B$16:$C$24,2,FALSE))</f>
        <v>3030</v>
      </c>
      <c r="D16" s="41" t="str">
        <f>IF(B16="","",VLOOKUP(A16,'2a. Teamformulier  Uit'!$A$16:$F$24,4,FALSE))</f>
        <v>H.J.L.</v>
      </c>
      <c r="E16" s="41" t="str">
        <f>IF(D16="","",VLOOKUP(A16,'2a. Teamformulier  Uit'!$A$16:$F$24,5,FALSE))</f>
        <v>Jansen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72467</v>
      </c>
      <c r="C17" s="41">
        <f>IF(F17="","",VLOOKUP(B17,'2a. Teamformulier  Uit'!$B$16:$C$24,2,FALSE))</f>
        <v>3030</v>
      </c>
      <c r="D17" s="41" t="str">
        <f>IF(B17="","",VLOOKUP(A17,'2a. Teamformulier  Uit'!$A$16:$F$24,4,FALSE))</f>
        <v>F.T.</v>
      </c>
      <c r="E17" s="41" t="str">
        <f>IF(D17="","",VLOOKUP(A17,'2a. Teamformulier  Uit'!$A$16:$F$24,5,FALSE))</f>
        <v>Verhallen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Lammen Errem 1 - JdB Stiphout 2</v>
      </c>
      <c r="E20" s="61"/>
      <c r="F20" s="61"/>
      <c r="G20" s="81"/>
    </row>
    <row r="21" spans="1:7" x14ac:dyDescent="0.25">
      <c r="A21" s="49" t="s">
        <v>5</v>
      </c>
      <c r="C21" s="102"/>
      <c r="D21" s="49">
        <f>IF('2a. Teamformulier  Uit'!$D$9="","",'2a. Teamformulier  Uit'!$D$9)</f>
        <v>600652</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3</v>
      </c>
      <c r="B25" s="41">
        <f>IF(A25="","",VLOOKUP(A25,'2a. Teamformulier  Uit'!$A$16:$F$24,2,FALSE))</f>
        <v>64405</v>
      </c>
      <c r="C25" s="41">
        <f>IF(F25="","",VLOOKUP(B25,'2a. Teamformulier  Uit'!$B$16:$C$24,2,FALSE))</f>
        <v>3030</v>
      </c>
      <c r="D25" s="41" t="str">
        <f>IF(B25="","",VLOOKUP(A25,'2a. Teamformulier  Uit'!$A$16:$F$24,4,FALSE))</f>
        <v>J.H.M.M.</v>
      </c>
      <c r="E25" s="41" t="str">
        <f>IF(D25="","",VLOOKUP(A25,'2a. Teamformulier  Uit'!$A$16:$F$24,5,FALSE))</f>
        <v>de Vries</v>
      </c>
      <c r="F25" s="41" t="str">
        <f>IF(E25="","",VLOOKUP(A25,'2a. Teamformulier  Uit'!$A$16:$F$24,6,FALSE))</f>
        <v>M</v>
      </c>
    </row>
    <row r="26" spans="1:7" ht="20.149999999999999" customHeight="1" x14ac:dyDescent="0.25">
      <c r="A26" s="40">
        <f>IF('2a. Teamformulier  Uit'!$W$15&gt;1,SMALL('Berekening Opstelling Uit'!$F$4:$F$12,2),"")</f>
        <v>4</v>
      </c>
      <c r="B26" s="41">
        <f>IF(A26="","",VLOOKUP(A26,'2a. Teamformulier  Uit'!$A$16:$F$24,2,FALSE))</f>
        <v>43361</v>
      </c>
      <c r="C26" s="41">
        <f>IF(F26="","",VLOOKUP(B26,'2a. Teamformulier  Uit'!$B$16:$C$24,2,FALSE))</f>
        <v>3030</v>
      </c>
      <c r="D26" s="41" t="str">
        <f>IF(B26="","",VLOOKUP(A26,'2a. Teamformulier  Uit'!$A$16:$F$24,4,FALSE))</f>
        <v>A.M.</v>
      </c>
      <c r="E26" s="41" t="str">
        <f>IF(D26="","",VLOOKUP(A26,'2a. Teamformulier  Uit'!$A$16:$F$24,5,FALSE))</f>
        <v>Coolen</v>
      </c>
      <c r="F26" s="41" t="str">
        <f>IF(E26="","",VLOOKUP(A26,'2a. Teamformulier  Uit'!$A$16:$F$24,6,FALSE))</f>
        <v>M</v>
      </c>
    </row>
    <row r="27" spans="1:7" ht="20.149999999999999" customHeight="1" x14ac:dyDescent="0.25">
      <c r="A27" s="40">
        <f>IF('2a. Teamformulier  Uit'!$W$15&gt;2,LARGE('Berekening Opstelling Uit'!$F$4:$F$12,1),"")</f>
        <v>5</v>
      </c>
      <c r="B27" s="41">
        <f>IF(A27="","",VLOOKUP(A27,'2a. Teamformulier  Uit'!$A$16:$F$24,2,FALSE))</f>
        <v>69212</v>
      </c>
      <c r="C27" s="41">
        <f>IF(F27="","",VLOOKUP(B27,'2a. Teamformulier  Uit'!$B$16:$C$24,2,FALSE))</f>
        <v>3030</v>
      </c>
      <c r="D27" s="41" t="str">
        <f>IF(B27="","",VLOOKUP(A27,'2a. Teamformulier  Uit'!$A$16:$F$24,4,FALSE))</f>
        <v>H.J.L.</v>
      </c>
      <c r="E27" s="41" t="str">
        <f>IF(D27="","",VLOOKUP(A27,'2a. Teamformulier  Uit'!$A$16:$F$24,5,FALSE))</f>
        <v>Jansen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65687</v>
      </c>
      <c r="C29" s="41">
        <f>IF(F29="","",VLOOKUP(B29,'2a. Teamformulier  Uit'!$B$16:$C$24,2,FALSE))</f>
        <v>3030</v>
      </c>
      <c r="D29" s="41" t="str">
        <f>IF(B29="","",VLOOKUP(A29,'2a. Teamformulier  Uit'!$A$16:$F$24,4,FALSE))</f>
        <v>W.F.P.</v>
      </c>
      <c r="E29" s="41" t="str">
        <f>IF(D29="","",VLOOKUP(A29,'2a. Teamformulier  Uit'!$A$16:$F$24,5,FALSE))</f>
        <v>Verstappen</v>
      </c>
      <c r="F29" s="41" t="str">
        <f>IF(E29="","",VLOOKUP(A29,'2a. Teamformulier  Uit'!$A$16:$F$24,6,FALSE))</f>
        <v>M</v>
      </c>
    </row>
    <row r="30" spans="1:7" ht="20.149999999999999" customHeight="1" x14ac:dyDescent="0.25">
      <c r="A30" s="40">
        <f>IF('2a. Teamformulier  Uit'!$X$15&gt;1,SMALL('Berekening Opstelling Uit'!$G$4:$G$12,2),"")</f>
        <v>6</v>
      </c>
      <c r="B30" s="41">
        <f>IF(A30="","",VLOOKUP(A30,'2a. Teamformulier  Uit'!$A$16:$F$24,2,FALSE))</f>
        <v>72467</v>
      </c>
      <c r="C30" s="41">
        <f>IF(F30="","",VLOOKUP(B30,'2a. Teamformulier  Uit'!$B$16:$C$24,2,FALSE))</f>
        <v>3030</v>
      </c>
      <c r="D30" s="41" t="str">
        <f>IF(B30="","",VLOOKUP(A30,'2a. Teamformulier  Uit'!$A$16:$F$24,4,FALSE))</f>
        <v>F.T.</v>
      </c>
      <c r="E30" s="41" t="str">
        <f>IF(D30="","",VLOOKUP(A30,'2a. Teamformulier  Uit'!$A$16:$F$24,5,FALSE))</f>
        <v>Verhallen</v>
      </c>
      <c r="F30" s="41" t="str">
        <f>IF(E30="","",VLOOKUP(A30,'2a. Teamformulier  Uit'!$A$16:$F$24,6,FALSE))</f>
        <v>M</v>
      </c>
    </row>
    <row r="31" spans="1:7" ht="20.149999999999999" customHeight="1" x14ac:dyDescent="0.25">
      <c r="A31" s="40">
        <f>IF('2a. Teamformulier  Uit'!$X$15&gt;2,LARGE('Berekening Opstelling Uit'!$G$4:$G$12,1),"")</f>
        <v>7</v>
      </c>
      <c r="B31" s="41">
        <f>IF(A31="","",VLOOKUP(A31,'2a. Teamformulier  Uit'!$A$16:$F$24,2,FALSE))</f>
        <v>72468</v>
      </c>
      <c r="C31" s="41">
        <f>IF(F31="","",VLOOKUP(B31,'2a. Teamformulier  Uit'!$B$16:$C$24,2,FALSE))</f>
        <v>3030</v>
      </c>
      <c r="D31" s="41" t="str">
        <f>IF(B31="","",VLOOKUP(A31,'2a. Teamformulier  Uit'!$A$16:$F$24,4,FALSE))</f>
        <v>J.P.M.</v>
      </c>
      <c r="E31" s="41" t="str">
        <f>IF(D31="","",VLOOKUP(A31,'2a. Teamformulier  Uit'!$A$16:$F$24,5,FALSE))</f>
        <v>Verhallen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Lammen Errem 1 - JdB Stiphout 2</v>
      </c>
      <c r="E34" s="61"/>
      <c r="F34" s="61"/>
      <c r="G34" s="81"/>
    </row>
    <row r="35" spans="1:7" x14ac:dyDescent="0.25">
      <c r="A35" s="49" t="s">
        <v>5</v>
      </c>
      <c r="C35" s="102"/>
      <c r="D35" s="49">
        <f>IF('2a. Teamformulier  Uit'!$D$9="","",'2a. Teamformulier  Uit'!$D$9)</f>
        <v>600652</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2</v>
      </c>
      <c r="B39" s="41">
        <f>IF(A39="","",VLOOKUP(A39,'2a. Teamformulier  Uit'!$A$16:$F$24,2,FALSE))</f>
        <v>65687</v>
      </c>
      <c r="C39" s="41">
        <f>IF(F39="","",VLOOKUP(B39,'2a. Teamformulier  Uit'!$B$16:$C$24,2,FALSE))</f>
        <v>3030</v>
      </c>
      <c r="D39" s="41" t="str">
        <f>IF(B39="","",VLOOKUP(A39,'2a. Teamformulier  Uit'!$A$16:$F$24,4,FALSE))</f>
        <v>W.F.P.</v>
      </c>
      <c r="E39" s="41" t="str">
        <f>IF(D39="","",VLOOKUP(A39,'2a. Teamformulier  Uit'!$A$16:$F$24,5,FALSE))</f>
        <v>Verstappen</v>
      </c>
      <c r="F39" s="41" t="str">
        <f>IF(E39="","",VLOOKUP(A39,'2a. Teamformulier  Uit'!$A$16:$F$24,6,FALSE))</f>
        <v>M</v>
      </c>
    </row>
    <row r="40" spans="1:7" ht="20.149999999999999" customHeight="1" x14ac:dyDescent="0.25">
      <c r="A40" s="40">
        <f>IF('2a. Teamformulier  Uit'!Y15&gt;1,LARGE('Berekening Opstelling Uit'!I4:I12,1),"")</f>
        <v>6</v>
      </c>
      <c r="B40" s="41">
        <f>IF(A40="","",VLOOKUP(A40,'2a. Teamformulier  Uit'!$A$16:$F$24,2,FALSE))</f>
        <v>72467</v>
      </c>
      <c r="C40" s="41">
        <f>IF(F40="","",VLOOKUP(B40,'2a. Teamformulier  Uit'!$B$16:$C$24,2,FALSE))</f>
        <v>3030</v>
      </c>
      <c r="D40" s="41" t="str">
        <f>IF(B40="","",VLOOKUP(A40,'2a. Teamformulier  Uit'!$A$16:$F$24,4,FALSE))</f>
        <v>F.T.</v>
      </c>
      <c r="E40" s="41" t="str">
        <f>IF(D40="","",VLOOKUP(A40,'2a. Teamformulier  Uit'!$A$16:$F$24,5,FALSE))</f>
        <v>Verhallen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1</v>
      </c>
      <c r="B42" s="41">
        <f>IF(A42="","",VLOOKUP(A42,'2a. Teamformulier  Uit'!$A$16:$F$24,2,FALSE))</f>
        <v>69211</v>
      </c>
      <c r="C42" s="41">
        <f>IF(F42="","",VLOOKUP(B42,'2a. Teamformulier  Uit'!$B$16:$C$24,2,FALSE))</f>
        <v>3030</v>
      </c>
      <c r="D42" s="41" t="str">
        <f>IF(B42="","",VLOOKUP(A42,'2a. Teamformulier  Uit'!$A$16:$F$24,4,FALSE))</f>
        <v>C.S.M.</v>
      </c>
      <c r="E42" s="41" t="str">
        <f>IF(D42="","",VLOOKUP(A42,'2a. Teamformulier  Uit'!$A$16:$F$24,5,FALSE))</f>
        <v>Verstappen</v>
      </c>
      <c r="F42" s="41" t="str">
        <f>IF(E42="","",VLOOKUP(A42,'2a. Teamformulier  Uit'!$A$16:$F$24,6,FALSE))</f>
        <v>V</v>
      </c>
    </row>
    <row r="43" spans="1:7" ht="20.149999999999999" customHeight="1" x14ac:dyDescent="0.25">
      <c r="A43" s="40">
        <f>IF('2a. Teamformulier  Uit'!Z15&gt;1,LARGE('Berekening Opstelling Uit'!J4:J12,1),"")</f>
        <v>3</v>
      </c>
      <c r="B43" s="41">
        <f>IF(A43="","",VLOOKUP(A43,'2a. Teamformulier  Uit'!$A$16:$F$24,2,FALSE))</f>
        <v>64405</v>
      </c>
      <c r="C43" s="41">
        <f>IF(F43="","",VLOOKUP(B43,'2a. Teamformulier  Uit'!$B$16:$C$24,2,FALSE))</f>
        <v>3030</v>
      </c>
      <c r="D43" s="41" t="str">
        <f>IF(B43="","",VLOOKUP(A43,'2a. Teamformulier  Uit'!$A$16:$F$24,4,FALSE))</f>
        <v>J.H.M.M.</v>
      </c>
      <c r="E43" s="41" t="str">
        <f>IF(D43="","",VLOOKUP(A43,'2a. Teamformulier  Uit'!$A$16:$F$24,5,FALSE))</f>
        <v>de Vries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43361</v>
      </c>
      <c r="C45" s="41">
        <f>IF(F45="","",VLOOKUP(B45,'2a. Teamformulier  Uit'!$B$16:$C$24,2,FALSE))</f>
        <v>3030</v>
      </c>
      <c r="D45" s="41" t="str">
        <f>IF(B45="","",VLOOKUP(A45,'2a. Teamformulier  Uit'!$A$16:$F$24,4,FALSE))</f>
        <v>A.M.</v>
      </c>
      <c r="E45" s="41" t="str">
        <f>IF(D45="","",VLOOKUP(A45,'2a. Teamformulier  Uit'!$A$16:$F$24,5,FALSE))</f>
        <v>Coolen</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72468</v>
      </c>
      <c r="C46" s="41">
        <f>IF(F46="","",VLOOKUP(B46,'2a. Teamformulier  Uit'!$B$16:$C$24,2,FALSE))</f>
        <v>3030</v>
      </c>
      <c r="D46" s="41" t="str">
        <f>IF(B46="","",VLOOKUP(A46,'2a. Teamformulier  Uit'!$A$16:$F$24,4,FALSE))</f>
        <v>J.P.M.</v>
      </c>
      <c r="E46" s="41" t="str">
        <f>IF(D46="","",VLOOKUP(A46,'2a. Teamformulier  Uit'!$A$16:$F$24,5,FALSE))</f>
        <v>Verhallen</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Q67" sqref="Q67"/>
    </sheetView>
  </sheetViews>
  <sheetFormatPr defaultColWidth="9.1796875" defaultRowHeight="13.5" x14ac:dyDescent="0.25"/>
  <cols>
    <col min="1" max="2" width="6.81640625" style="16" customWidth="1"/>
    <col min="3" max="3" width="7.1796875" style="16" customWidth="1"/>
    <col min="4" max="4" width="24.81640625" style="16" customWidth="1"/>
    <col min="5" max="5" width="5.1796875" style="16" customWidth="1"/>
    <col min="6" max="6" width="2.81640625" style="16" customWidth="1"/>
    <col min="7" max="8" width="6.81640625" style="16" customWidth="1"/>
    <col min="9" max="9" width="7.1796875" style="16" customWidth="1"/>
    <col min="10" max="10" width="32" style="16" bestFit="1" customWidth="1"/>
    <col min="11" max="11" width="6.1796875" style="16" customWidth="1"/>
    <col min="12" max="12" width="1.81640625" style="16" customWidth="1"/>
    <col min="13" max="14" width="5.81640625" style="16" customWidth="1"/>
    <col min="15" max="15" width="0.81640625" style="16" customWidth="1"/>
    <col min="16" max="17" width="5.81640625" style="16" customWidth="1"/>
    <col min="18" max="18" width="9.1796875" style="16" hidden="1" customWidth="1"/>
    <col min="19" max="19" width="11.1796875" style="62" hidden="1" customWidth="1"/>
    <col min="20" max="20" width="11.179687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3">
        <f>Spelers!H2</f>
        <v>45363</v>
      </c>
      <c r="H1" s="204"/>
      <c r="I1" s="131"/>
      <c r="R1" s="62" t="s">
        <v>63</v>
      </c>
      <c r="S1" s="62" t="s">
        <v>63</v>
      </c>
      <c r="T1" s="50" t="s">
        <v>48</v>
      </c>
    </row>
    <row r="2" spans="1:25" x14ac:dyDescent="0.25">
      <c r="A2" s="79" t="s">
        <v>77</v>
      </c>
      <c r="B2" s="79"/>
      <c r="L2" s="189"/>
      <c r="M2" s="189"/>
      <c r="N2" s="189"/>
      <c r="R2" s="62" t="s">
        <v>70</v>
      </c>
      <c r="S2" s="63">
        <v>1</v>
      </c>
      <c r="T2" s="63" t="s">
        <v>69</v>
      </c>
      <c r="Y2" s="62">
        <v>0</v>
      </c>
    </row>
    <row r="3" spans="1:25" x14ac:dyDescent="0.25">
      <c r="A3" s="79" t="s">
        <v>68</v>
      </c>
      <c r="B3" s="79"/>
      <c r="R3" s="62" t="s">
        <v>67</v>
      </c>
      <c r="S3" s="63">
        <v>2</v>
      </c>
      <c r="T3" s="63" t="s">
        <v>66</v>
      </c>
      <c r="Y3" s="62">
        <v>1</v>
      </c>
    </row>
    <row r="4" spans="1:25" x14ac:dyDescent="0.25">
      <c r="A4" s="49">
        <f>P13</f>
        <v>4</v>
      </c>
      <c r="B4" s="49">
        <f>Q13</f>
        <v>4</v>
      </c>
      <c r="C4" s="62">
        <f>M13</f>
        <v>90</v>
      </c>
      <c r="D4" s="62">
        <f>N13</f>
        <v>86</v>
      </c>
      <c r="R4" s="62" t="s">
        <v>65</v>
      </c>
      <c r="S4" s="63">
        <v>3</v>
      </c>
      <c r="Y4" s="62">
        <v>2</v>
      </c>
    </row>
    <row r="5" spans="1:25" x14ac:dyDescent="0.25">
      <c r="A5" s="122" t="s">
        <v>64</v>
      </c>
      <c r="B5" s="123"/>
      <c r="C5" s="104"/>
      <c r="D5" s="135"/>
      <c r="E5" s="15"/>
      <c r="G5" s="80" t="s">
        <v>62</v>
      </c>
      <c r="H5" s="80"/>
      <c r="J5" s="139">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600652</v>
      </c>
      <c r="G7" s="80" t="s">
        <v>13</v>
      </c>
      <c r="H7" s="80"/>
      <c r="J7" s="144">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90" t="s">
        <v>76</v>
      </c>
      <c r="H10" s="191"/>
      <c r="I10" s="191"/>
      <c r="J10" s="191"/>
      <c r="K10" s="192"/>
      <c r="M10" s="196" t="s">
        <v>57</v>
      </c>
      <c r="N10" s="197"/>
      <c r="O10" s="77"/>
      <c r="P10" s="196" t="s">
        <v>56</v>
      </c>
      <c r="Q10" s="197"/>
      <c r="R10" s="62"/>
      <c r="S10" s="63">
        <v>12</v>
      </c>
      <c r="Y10" s="62">
        <v>8</v>
      </c>
    </row>
    <row r="11" spans="1:25" ht="15" customHeight="1" x14ac:dyDescent="0.25">
      <c r="A11" s="193" t="str">
        <f>IF('1a. Teamformulier  Thuis'!D4="","",'1a. Teamformulier  Thuis'!D4)</f>
        <v>De Lammen Errem 1</v>
      </c>
      <c r="B11" s="194"/>
      <c r="C11" s="194"/>
      <c r="D11" s="194"/>
      <c r="E11" s="195"/>
      <c r="G11" s="193" t="str">
        <f>IF('1a. Teamformulier  Thuis'!D5="","",'1a. Teamformulier  Thuis'!D5)</f>
        <v>JdB Stiphout 2</v>
      </c>
      <c r="H11" s="194"/>
      <c r="I11" s="194"/>
      <c r="J11" s="194"/>
      <c r="K11" s="195"/>
      <c r="M11" s="198"/>
      <c r="N11" s="199"/>
      <c r="O11" s="77"/>
      <c r="P11" s="198"/>
      <c r="Q11" s="199"/>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5"/>
      <c r="G13" s="175"/>
      <c r="H13" s="175"/>
      <c r="M13" s="75">
        <f>IF(M18="","",M20+M24+M28+M39+M44+M54+M58+M62)</f>
        <v>90</v>
      </c>
      <c r="N13" s="75">
        <f>IF(N18="","",N20+N24+N28+N39+N44+N54+N58+N62)</f>
        <v>86</v>
      </c>
      <c r="O13" s="74"/>
      <c r="P13" s="75">
        <f>IF(P18="","",+P20+P24+P28+P39+P44+P54+P58+P5+P62)</f>
        <v>4</v>
      </c>
      <c r="Q13" s="75">
        <f>IF(Q18="","",+Q20+Q24+Q28+Q39+Q44+Q54+Q58+Q5+Q62)</f>
        <v>4</v>
      </c>
      <c r="Y13" s="62">
        <v>11</v>
      </c>
    </row>
    <row r="14" spans="1:25" ht="14.5" x14ac:dyDescent="0.3">
      <c r="A14" s="71" t="s">
        <v>55</v>
      </c>
      <c r="B14" s="71"/>
      <c r="C14" s="73"/>
      <c r="D14" s="73"/>
      <c r="E14" s="73"/>
      <c r="M14" s="94">
        <f>IF(M60="","",+M13-N13)</f>
        <v>4</v>
      </c>
      <c r="N14" s="95" t="str">
        <f>IF(M60="","","Saldo")</f>
        <v>Saldo</v>
      </c>
      <c r="O14" s="93">
        <f>IF(M60="","",+P13-Q13)</f>
        <v>0</v>
      </c>
      <c r="P14" s="94">
        <f>IF(P60="","",+P13-Q13)</f>
        <v>0</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5" t="s">
        <v>52</v>
      </c>
      <c r="N17" s="206"/>
      <c r="O17" s="67"/>
      <c r="P17" s="205" t="s">
        <v>51</v>
      </c>
      <c r="Q17" s="206"/>
    </row>
    <row r="18" spans="1:17" x14ac:dyDescent="0.25">
      <c r="A18" s="145">
        <f>IF('1b. Opstelling Thuis'!$B$10="","",'1b. Opstelling Thuis'!$B$10)</f>
        <v>28369</v>
      </c>
      <c r="B18" s="68">
        <f>IF(A18="","",VLOOKUP(A18,Spelers!$A$2:$B$60240,2,FALSE))</f>
        <v>3012</v>
      </c>
      <c r="C18" s="68" t="str">
        <f>IF(A18="","",VLOOKUP(A18,Spelers!$A$2:$E$17264,3,FALSE))</f>
        <v>J.</v>
      </c>
      <c r="D18" s="68" t="str">
        <f>IF(A18="","",VLOOKUP(A18,Spelers!$A$2:$E$17264,4,FALSE))</f>
        <v>van Leeuwaarden</v>
      </c>
      <c r="E18" s="68" t="str">
        <f>IF(A18="","",VLOOKUP(A18,Spelers!$A$2:$E$17264,5,FALSE))</f>
        <v>V</v>
      </c>
      <c r="G18" s="145">
        <f>IF('2b. Opstelling Uit'!$B$10="","",'2b. Opstelling Uit'!$B$10)</f>
        <v>69211</v>
      </c>
      <c r="H18" s="68">
        <f>IF(G18="","",VLOOKUP(G18,Spelers!$A$2:$B$18464,2,FALSE))</f>
        <v>3030</v>
      </c>
      <c r="I18" s="68" t="str">
        <f>IF(G18="","",VLOOKUP(G18,Spelers!$A$2:$E$18464,3,FALSE))</f>
        <v>C.S.M.</v>
      </c>
      <c r="J18" s="68" t="str">
        <f>IF(G18="","",VLOOKUP(G18,Spelers!$A$2:$E$18464,4,FALSE))</f>
        <v>Verstappen</v>
      </c>
      <c r="K18" s="68" t="str">
        <f>IF(G18="","",VLOOKUP(G18,Spelers!$A$2:$E$18464,5,FALSE))</f>
        <v>V</v>
      </c>
      <c r="L18" s="62"/>
      <c r="M18" s="200">
        <v>11</v>
      </c>
      <c r="N18" s="186">
        <v>13</v>
      </c>
      <c r="O18" s="67"/>
      <c r="P18" s="184">
        <f>IF(M18="","",IF(M18&gt;N18,1,0))</f>
        <v>0</v>
      </c>
      <c r="Q18" s="184">
        <f>IF(N18="","",IF(N18&lt;M18,0,1))</f>
        <v>1</v>
      </c>
    </row>
    <row r="19" spans="1:17" x14ac:dyDescent="0.25">
      <c r="A19" s="145">
        <f>IF('1b. Opstelling Thuis'!$B$11="","",'1b. Opstelling Thuis'!$B$11)</f>
        <v>60916</v>
      </c>
      <c r="B19" s="68">
        <f>IF(A19="","",VLOOKUP(A19,Spelers!$A$2:$B$60240,2,FALSE))</f>
        <v>3012</v>
      </c>
      <c r="C19" s="68" t="str">
        <f>IF(A19="","",VLOOKUP(A19,Spelers!$A$2:$E$17264,3,FALSE))</f>
        <v>A F M</v>
      </c>
      <c r="D19" s="68" t="str">
        <f>IF(A19="","",VLOOKUP(A19,Spelers!$A$2:$E$17264,4,FALSE))</f>
        <v>Smits</v>
      </c>
      <c r="E19" s="68" t="str">
        <f>IF(A19="","",VLOOKUP(A19,Spelers!$A$2:$E$17264,5,FALSE))</f>
        <v>M</v>
      </c>
      <c r="G19" s="145">
        <f>IF('2b. Opstelling Uit'!$B$11="","",'2b. Opstelling Uit'!$B$11)</f>
        <v>64405</v>
      </c>
      <c r="H19" s="68">
        <f>IF(G19="","",VLOOKUP(G19,Spelers!$A$2:$B$18464,2,FALSE))</f>
        <v>3030</v>
      </c>
      <c r="I19" s="68" t="str">
        <f>IF(G19="","",VLOOKUP(G19,Spelers!$A$2:$E$18464,3,FALSE))</f>
        <v>J.H.M.M.</v>
      </c>
      <c r="J19" s="68" t="str">
        <f>IF(G19="","",VLOOKUP(G19,Spelers!$A$2:$E$18464,4,FALSE))</f>
        <v>de Vries</v>
      </c>
      <c r="K19" s="68" t="str">
        <f>IF(G19="","",VLOOKUP(G19,Spelers!$A$2:$E$18464,5,FALSE))</f>
        <v>M</v>
      </c>
      <c r="L19" s="62"/>
      <c r="M19" s="202"/>
      <c r="N19" s="187"/>
      <c r="O19" s="67"/>
      <c r="P19" s="185"/>
      <c r="Q19" s="185"/>
    </row>
    <row r="20" spans="1:17" x14ac:dyDescent="0.25">
      <c r="M20" s="65">
        <f>IF(M18="",0,M18)</f>
        <v>11</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9403</v>
      </c>
      <c r="B22" s="68">
        <f>IF(A22="","",VLOOKUP(A22,Spelers!$A$2:$B$60240,2,FALSE))</f>
        <v>3012</v>
      </c>
      <c r="C22" s="68" t="str">
        <f>IF(A22="","",VLOOKUP(A22,Spelers!$A$2:$E$17264,3,FALSE))</f>
        <v>J.F.M.</v>
      </c>
      <c r="D22" s="68" t="str">
        <f>IF(A22="","",VLOOKUP(A22,Spelers!$A$2:$E$17264,4,FALSE))</f>
        <v>Diaz</v>
      </c>
      <c r="E22" s="68" t="str">
        <f>IF(A22="","",VLOOKUP(A22,Spelers!$A$2:$E$17264,5,FALSE))</f>
        <v>M</v>
      </c>
      <c r="G22" s="145">
        <f>IF('2b. Opstelling Uit'!$B$13="","",'2b. Opstelling Uit'!$B$13)</f>
        <v>65687</v>
      </c>
      <c r="H22" s="68">
        <f>IF(G22="","",VLOOKUP(G22,Spelers!$A$2:$B$18464,2,FALSE))</f>
        <v>3030</v>
      </c>
      <c r="I22" s="68" t="str">
        <f>IF(G22="","",VLOOKUP(G22,Spelers!$A$2:$E$18464,3,FALSE))</f>
        <v>W.F.P.</v>
      </c>
      <c r="J22" s="68" t="str">
        <f>IF(G22="","",VLOOKUP(G22,Spelers!$A$2:$E$18464,4,FALSE))</f>
        <v>Verstappen</v>
      </c>
      <c r="K22" s="68" t="str">
        <f>IF(G22="","",VLOOKUP(G22,Spelers!$A$2:$E$18464,5,FALSE))</f>
        <v>M</v>
      </c>
      <c r="L22" s="62"/>
      <c r="M22" s="200">
        <v>13</v>
      </c>
      <c r="N22" s="186">
        <v>8</v>
      </c>
      <c r="O22" s="67"/>
      <c r="P22" s="184">
        <f>IF(M22="","",IF(M22&gt;N22,1,0))</f>
        <v>1</v>
      </c>
      <c r="Q22" s="184">
        <f>IF(N22="","",IF(N22&lt;M22,0,1))</f>
        <v>0</v>
      </c>
    </row>
    <row r="23" spans="1:17" x14ac:dyDescent="0.25">
      <c r="A23" s="145">
        <f>IF('1b. Opstelling Thuis'!$B$14="","",'1b. Opstelling Thuis'!$B$14)</f>
        <v>29478</v>
      </c>
      <c r="B23" s="68">
        <f>IF(A23="","",VLOOKUP(A23,Spelers!$A$2:$B$60240,2,FALSE))</f>
        <v>3012</v>
      </c>
      <c r="C23" s="68" t="str">
        <f>IF(A23="","",VLOOKUP(A23,Spelers!$A$2:$E$17264,3,FALSE))</f>
        <v>J.</v>
      </c>
      <c r="D23" s="68" t="str">
        <f>IF(A23="","",VLOOKUP(A23,Spelers!$A$2:$E$17264,4,FALSE))</f>
        <v>Maas</v>
      </c>
      <c r="E23" s="68" t="str">
        <f>IF(A23="","",VLOOKUP(A23,Spelers!$A$2:$E$17264,5,FALSE))</f>
        <v>M</v>
      </c>
      <c r="G23" s="145">
        <f>IF('2b. Opstelling Uit'!$B$14="","",'2b. Opstelling Uit'!$B$14)</f>
        <v>43361</v>
      </c>
      <c r="H23" s="68">
        <f>IF(G23="","",VLOOKUP(G23,Spelers!$A$2:$B$18464,2,FALSE))</f>
        <v>3030</v>
      </c>
      <c r="I23" s="68" t="str">
        <f>IF(G23="","",VLOOKUP(G23,Spelers!$A$2:$E$18464,3,FALSE))</f>
        <v>A.M.</v>
      </c>
      <c r="J23" s="68" t="str">
        <f>IF(G23="","",VLOOKUP(G23,Spelers!$A$2:$E$18464,4,FALSE))</f>
        <v>Coolen</v>
      </c>
      <c r="K23" s="68" t="str">
        <f>IF(G23="","",VLOOKUP(G23,Spelers!$A$2:$E$18464,5,FALSE))</f>
        <v>M</v>
      </c>
      <c r="L23" s="62"/>
      <c r="M23" s="202"/>
      <c r="N23" s="187"/>
      <c r="O23" s="67"/>
      <c r="P23" s="185"/>
      <c r="Q23" s="185"/>
    </row>
    <row r="24" spans="1:17" x14ac:dyDescent="0.25">
      <c r="M24" s="65">
        <f>IF(M22="",0,M22)</f>
        <v>13</v>
      </c>
      <c r="N24" s="65">
        <f>IF(N22="",0,N22)</f>
        <v>8</v>
      </c>
      <c r="O24" s="66"/>
      <c r="P24" s="65">
        <f>IF(P22="",0,P22)</f>
        <v>1</v>
      </c>
      <c r="Q24" s="65">
        <f>IF(Q22="",0,Q22)</f>
        <v>0</v>
      </c>
    </row>
    <row r="25" spans="1:17" x14ac:dyDescent="0.25">
      <c r="A25" s="70" t="s">
        <v>129</v>
      </c>
      <c r="B25" s="70"/>
      <c r="E25" s="105">
        <v>3</v>
      </c>
    </row>
    <row r="26" spans="1:17" x14ac:dyDescent="0.25">
      <c r="A26" s="145">
        <f>IF('1b. Opstelling Thuis'!$B$16="","",'1b. Opstelling Thuis'!$B$16)</f>
        <v>70515</v>
      </c>
      <c r="B26" s="68">
        <f>IF(A26="","",VLOOKUP(A26,Spelers!$A$2:$B$17264,2,FALSE))</f>
        <v>3012</v>
      </c>
      <c r="C26" s="68" t="str">
        <f>IF(A26="","",VLOOKUP(A26,Spelers!$A$2:$E$17264,3,FALSE))</f>
        <v>JM</v>
      </c>
      <c r="D26" s="68" t="str">
        <f>IF(A26="","",VLOOKUP(A26,Spelers!$A$2:$E$17264,4,FALSE))</f>
        <v>Flink</v>
      </c>
      <c r="E26" s="68" t="str">
        <f>IF(A26="","",VLOOKUP(A26,Spelers!$A$2:$E$17264,5,FALSE))</f>
        <v>M</v>
      </c>
      <c r="G26" s="145">
        <f>IF('2b. Opstelling Uit'!$B$16="","",'2b. Opstelling Uit'!$B$16)</f>
        <v>69212</v>
      </c>
      <c r="H26" s="68">
        <f>IF(G26="","",VLOOKUP(G26,Spelers!$A$2:$B$18464,2,FALSE))</f>
        <v>3030</v>
      </c>
      <c r="I26" s="68" t="str">
        <f>IF(G26="","",VLOOKUP(G26,Spelers!$A$2:$E$18464,3,FALSE))</f>
        <v>H.J.L.</v>
      </c>
      <c r="J26" s="68" t="str">
        <f>IF(G26="","",VLOOKUP(G26,Spelers!$A$2:$E$18464,4,FALSE))</f>
        <v>Jansen</v>
      </c>
      <c r="K26" s="68" t="str">
        <f>IF(G26="","",VLOOKUP(G26,Spelers!$A$2:$E$18464,5,FALSE))</f>
        <v>M</v>
      </c>
      <c r="L26" s="62"/>
      <c r="M26" s="200">
        <v>10</v>
      </c>
      <c r="N26" s="186">
        <v>13</v>
      </c>
      <c r="O26" s="67"/>
      <c r="P26" s="184">
        <f>IF(M26="","",IF(M26&gt;N26,1,0))</f>
        <v>0</v>
      </c>
      <c r="Q26" s="184">
        <f>IF(N26="","",IF(N26&lt;M26,0,1))</f>
        <v>1</v>
      </c>
    </row>
    <row r="27" spans="1:17" x14ac:dyDescent="0.25">
      <c r="A27" s="145">
        <f>IF('1b. Opstelling Thuis'!$B$17="","",'1b. Opstelling Thuis'!$B$17)</f>
        <v>71850</v>
      </c>
      <c r="B27" s="68">
        <f>IF(A27="","",VLOOKUP(A27,Spelers!$A$2:$B$17264,2,FALSE))</f>
        <v>3012</v>
      </c>
      <c r="C27" s="68" t="str">
        <f>IF(A27="","",VLOOKUP(A27,Spelers!$A$2:$E$17264,3,FALSE))</f>
        <v>AP</v>
      </c>
      <c r="D27" s="68" t="str">
        <f>IF(A27="","",VLOOKUP(A27,Spelers!$A$2:$E$17264,4,FALSE))</f>
        <v>Stuiver</v>
      </c>
      <c r="E27" s="68" t="str">
        <f>IF(A27="","",VLOOKUP(A27,Spelers!$A$2:$E$17264,5,FALSE))</f>
        <v>M</v>
      </c>
      <c r="G27" s="145">
        <f>IF('2b. Opstelling Uit'!$B$17="","",'2b. Opstelling Uit'!$B$17)</f>
        <v>72467</v>
      </c>
      <c r="H27" s="68">
        <f>IF(G27="","",VLOOKUP(G27,Spelers!$A$2:$B$18464,2,FALSE))</f>
        <v>3030</v>
      </c>
      <c r="I27" s="68" t="str">
        <f>IF(G27="","",VLOOKUP(G27,Spelers!$A$2:$E$18464,3,FALSE))</f>
        <v>F.T.</v>
      </c>
      <c r="J27" s="68" t="str">
        <f>IF(G27="","",VLOOKUP(G27,Spelers!$A$2:$E$18464,4,FALSE))</f>
        <v>Verhallen</v>
      </c>
      <c r="K27" s="68" t="str">
        <f>IF(G27="","",VLOOKUP(G27,Spelers!$A$2:$E$18464,5,FALSE))</f>
        <v>M</v>
      </c>
      <c r="L27" s="62"/>
      <c r="M27" s="202"/>
      <c r="N27" s="187"/>
      <c r="O27" s="67"/>
      <c r="P27" s="185"/>
      <c r="Q27" s="185"/>
    </row>
    <row r="28" spans="1:17" x14ac:dyDescent="0.25">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9403</v>
      </c>
      <c r="B36" s="68">
        <f>IF(A36="","",VLOOKUP(A36,Spelers!$A$2:$B$17264,2,FALSE))</f>
        <v>3012</v>
      </c>
      <c r="C36" s="68" t="str">
        <f>IF(A36="","",VLOOKUP(A36,Spelers!$A$2:$E$17264,3,FALSE))</f>
        <v>J.F.M.</v>
      </c>
      <c r="D36" s="68" t="str">
        <f>IF(A36="","",VLOOKUP(A36,Spelers!$A$2:$E$17264,4,FALSE))</f>
        <v>Diaz</v>
      </c>
      <c r="E36" s="68" t="str">
        <f>IF(A36="","",VLOOKUP(A36,Spelers!$A$2:$E$17264,5,FALSE))</f>
        <v>M</v>
      </c>
      <c r="G36" s="145">
        <f>IF('2b. Opstelling Uit'!$B$25="","",'2b. Opstelling Uit'!$B$25)</f>
        <v>64405</v>
      </c>
      <c r="H36" s="68">
        <f>IF(G36="","",VLOOKUP(G36,Spelers!$A$2:$B$18464,2,FALSE))</f>
        <v>3030</v>
      </c>
      <c r="I36" s="68" t="str">
        <f>IF(G36="","",VLOOKUP(G36,Spelers!$A$2:$E$18464,3,FALSE))</f>
        <v>J.H.M.M.</v>
      </c>
      <c r="J36" s="68" t="str">
        <f>IF(G36="","",VLOOKUP(G36,Spelers!$A$2:$E$18464,4,FALSE))</f>
        <v>de Vries</v>
      </c>
      <c r="K36" s="68" t="str">
        <f>IF(G36="","",VLOOKUP(G36,Spelers!$A$2:$E$18464,5,FALSE))</f>
        <v>M</v>
      </c>
      <c r="L36" s="62"/>
      <c r="M36" s="200">
        <v>13</v>
      </c>
      <c r="N36" s="200">
        <v>11</v>
      </c>
      <c r="O36" s="67"/>
      <c r="P36" s="184">
        <f>IF(M36="","",IF(M36&gt;N36,1,0))</f>
        <v>1</v>
      </c>
      <c r="Q36" s="184">
        <f>IF(N36="","",IF(N36&lt;M36,0,1))</f>
        <v>0</v>
      </c>
    </row>
    <row r="37" spans="1:17" x14ac:dyDescent="0.25">
      <c r="A37" s="145">
        <f>IF('1b. Opstelling Thuis'!$B$26="","",'1b. Opstelling Thuis'!$B$26)</f>
        <v>51771</v>
      </c>
      <c r="B37" s="68">
        <f>IF(A37="","",VLOOKUP(A37,Spelers!$A$2:$B$17264,2,FALSE))</f>
        <v>3012</v>
      </c>
      <c r="C37" s="68" t="str">
        <f>IF(A37="","",VLOOKUP(A37,Spelers!$A$2:$E$17264,3,FALSE))</f>
        <v>M.</v>
      </c>
      <c r="D37" s="68" t="str">
        <f>IF(A37="","",VLOOKUP(A37,Spelers!$A$2:$E$17264,4,FALSE))</f>
        <v>Eijsbouts</v>
      </c>
      <c r="E37" s="68" t="str">
        <f>IF(A37="","",VLOOKUP(A37,Spelers!$A$2:$E$17264,5,FALSE))</f>
        <v>M</v>
      </c>
      <c r="G37" s="145">
        <f>IF('2b. Opstelling Uit'!$B$26="","",'2b. Opstelling Uit'!$B$26)</f>
        <v>43361</v>
      </c>
      <c r="H37" s="68">
        <f>IF(G37="","",VLOOKUP(G37,Spelers!$A$2:$B$18464,2,FALSE))</f>
        <v>3030</v>
      </c>
      <c r="I37" s="68" t="str">
        <f>IF(G37="","",VLOOKUP(G37,Spelers!$A$2:$E$18464,3,FALSE))</f>
        <v>A.M.</v>
      </c>
      <c r="J37" s="68" t="str">
        <f>IF(G37="","",VLOOKUP(G37,Spelers!$A$2:$E$18464,4,FALSE))</f>
        <v>Coolen</v>
      </c>
      <c r="K37" s="68" t="str">
        <f>IF(G37="","",VLOOKUP(G37,Spelers!$A$2:$E$18464,5,FALSE))</f>
        <v>M</v>
      </c>
      <c r="L37" s="62"/>
      <c r="M37" s="201"/>
      <c r="N37" s="201"/>
      <c r="O37" s="67"/>
      <c r="P37" s="188"/>
      <c r="Q37" s="188"/>
    </row>
    <row r="38" spans="1:17" x14ac:dyDescent="0.25">
      <c r="A38" s="145">
        <f>IF('1b. Opstelling Thuis'!$B$27="","",'1b. Opstelling Thuis'!$B$27)</f>
        <v>55932</v>
      </c>
      <c r="B38" s="68">
        <f>IF(A38="","",VLOOKUP(A38,Spelers!$A$2:$B$17264,2,FALSE))</f>
        <v>3012</v>
      </c>
      <c r="C38" s="68" t="str">
        <f>IF(A38="","",VLOOKUP(A38,Spelers!$A$2:$E$17264,3,FALSE))</f>
        <v>W.</v>
      </c>
      <c r="D38" s="68" t="str">
        <f>IF(A38="","",VLOOKUP(A38,Spelers!$A$2:$E$17264,4,FALSE))</f>
        <v>Osch</v>
      </c>
      <c r="E38" s="68" t="str">
        <f>IF(A38="","",VLOOKUP(A38,Spelers!$A$2:$E$17264,5,FALSE))</f>
        <v>M</v>
      </c>
      <c r="G38" s="145">
        <f>IF('2b. Opstelling Uit'!$B$27="","",'2b. Opstelling Uit'!$B$27)</f>
        <v>69212</v>
      </c>
      <c r="H38" s="68">
        <f>IF(G38="","",VLOOKUP(G38,Spelers!$A$2:$B$18464,2,FALSE))</f>
        <v>3030</v>
      </c>
      <c r="I38" s="68" t="str">
        <f>IF(G38="","",VLOOKUP(G38,Spelers!$A$2:$E$18464,3,FALSE))</f>
        <v>H.J.L.</v>
      </c>
      <c r="J38" s="68" t="str">
        <f>IF(G38="","",VLOOKUP(G38,Spelers!$A$2:$E$18464,4,FALSE))</f>
        <v>Jansen</v>
      </c>
      <c r="K38" s="68" t="str">
        <f>IF(G38="","",VLOOKUP(G38,Spelers!$A$2:$E$18464,5,FALSE))</f>
        <v>M</v>
      </c>
      <c r="L38" s="62"/>
      <c r="M38" s="202"/>
      <c r="N38" s="202"/>
      <c r="O38" s="67"/>
      <c r="P38" s="185"/>
      <c r="Q38" s="185"/>
    </row>
    <row r="39" spans="1:17" x14ac:dyDescent="0.25">
      <c r="M39" s="65">
        <f>IF(M36="",0,M36)</f>
        <v>13</v>
      </c>
      <c r="N39" s="65">
        <f>IF(N36="",0,N36)</f>
        <v>11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28369</v>
      </c>
      <c r="B41" s="68">
        <f>IF(A41="","",VLOOKUP(A41,Spelers!$A$2:$B$17264,2,FALSE))</f>
        <v>3012</v>
      </c>
      <c r="C41" s="68" t="str">
        <f>IF(A41="","",VLOOKUP(A41,Spelers!$A$2:$E$17264,3,FALSE))</f>
        <v>J.</v>
      </c>
      <c r="D41" s="68" t="str">
        <f>IF(A41="","",VLOOKUP(A41,Spelers!$A$2:$E$17264,4,FALSE))</f>
        <v>van Leeuwaarden</v>
      </c>
      <c r="E41" s="68" t="str">
        <f>IF(A41="","",VLOOKUP(A41,Spelers!$A$2:$E$17264,5,FALSE))</f>
        <v>V</v>
      </c>
      <c r="G41" s="145">
        <f>IF('2b. Opstelling Uit'!$B$29="","",'2b. Opstelling Uit'!$B$29)</f>
        <v>65687</v>
      </c>
      <c r="H41" s="68">
        <f>IF(G41="","",VLOOKUP(G41,Spelers!$A$2:$B$18464,2,FALSE))</f>
        <v>3030</v>
      </c>
      <c r="I41" s="68" t="str">
        <f>IF(G41="","",VLOOKUP(G41,Spelers!$A$2:$E$18464,3,FALSE))</f>
        <v>W.F.P.</v>
      </c>
      <c r="J41" s="68" t="str">
        <f>IF(G41="","",VLOOKUP(G41,Spelers!$A$2:$E$18464,4,FALSE))</f>
        <v>Verstappen</v>
      </c>
      <c r="K41" s="68" t="str">
        <f>IF(G41="","",VLOOKUP(G41,Spelers!$A$2:$E$18464,5,FALSE))</f>
        <v>M</v>
      </c>
      <c r="L41" s="62"/>
      <c r="M41" s="200">
        <v>7</v>
      </c>
      <c r="N41" s="200">
        <v>13</v>
      </c>
      <c r="O41" s="67"/>
      <c r="P41" s="184">
        <f>IF(M41="","",IF(M41&gt;N41,1,0))</f>
        <v>0</v>
      </c>
      <c r="Q41" s="184">
        <f>IF(N41="","",IF(N41&lt;M41,0,1))</f>
        <v>1</v>
      </c>
    </row>
    <row r="42" spans="1:17" x14ac:dyDescent="0.25">
      <c r="A42" s="145">
        <f>IF('1b. Opstelling Thuis'!$B$30="","",'1b. Opstelling Thuis'!$B$30)</f>
        <v>29478</v>
      </c>
      <c r="B42" s="68">
        <f>IF(A42="","",VLOOKUP(A42,Spelers!$A$2:$B$17264,2,FALSE))</f>
        <v>3012</v>
      </c>
      <c r="C42" s="68" t="str">
        <f>IF(A42="","",VLOOKUP(A42,Spelers!$A$2:$E$17264,3,FALSE))</f>
        <v>J.</v>
      </c>
      <c r="D42" s="68" t="str">
        <f>IF(A42="","",VLOOKUP(A42,Spelers!$A$2:$E$17264,4,FALSE))</f>
        <v>Maas</v>
      </c>
      <c r="E42" s="68" t="str">
        <f>IF(A42="","",VLOOKUP(A42,Spelers!$A$2:$E$17264,5,FALSE))</f>
        <v>M</v>
      </c>
      <c r="G42" s="145">
        <f>IF('2b. Opstelling Uit'!$B$30="","",'2b. Opstelling Uit'!$B$30)</f>
        <v>72467</v>
      </c>
      <c r="H42" s="68">
        <f>IF(G42="","",VLOOKUP(G42,Spelers!$A$2:$B$18464,2,FALSE))</f>
        <v>3030</v>
      </c>
      <c r="I42" s="68" t="str">
        <f>IF(G42="","",VLOOKUP(G42,Spelers!$A$2:$E$18464,3,FALSE))</f>
        <v>F.T.</v>
      </c>
      <c r="J42" s="68" t="str">
        <f>IF(G42="","",VLOOKUP(G42,Spelers!$A$2:$E$18464,4,FALSE))</f>
        <v>Verhallen</v>
      </c>
      <c r="K42" s="68" t="str">
        <f>IF(G42="","",VLOOKUP(G42,Spelers!$A$2:$E$18464,5,FALSE))</f>
        <v>M</v>
      </c>
      <c r="L42" s="62"/>
      <c r="M42" s="201"/>
      <c r="N42" s="201"/>
      <c r="O42" s="67"/>
      <c r="P42" s="188"/>
      <c r="Q42" s="188"/>
    </row>
    <row r="43" spans="1:17" x14ac:dyDescent="0.25">
      <c r="A43" s="145">
        <f>IF('1b. Opstelling Thuis'!$B$31="","",'1b. Opstelling Thuis'!$B$31)</f>
        <v>60916</v>
      </c>
      <c r="B43" s="68">
        <f>IF(A43="","",VLOOKUP(A43,Spelers!$A$2:$B$17264,2,FALSE))</f>
        <v>3012</v>
      </c>
      <c r="C43" s="68" t="str">
        <f>IF(A43="","",VLOOKUP(A43,Spelers!$A$2:$E$17264,3,FALSE))</f>
        <v>A F M</v>
      </c>
      <c r="D43" s="68" t="str">
        <f>IF(A43="","",VLOOKUP(A43,Spelers!$A$2:$E$17264,4,FALSE))</f>
        <v>Smits</v>
      </c>
      <c r="E43" s="68" t="str">
        <f>IF(A43="","",VLOOKUP(A43,Spelers!$A$2:$E$17264,5,FALSE))</f>
        <v>M</v>
      </c>
      <c r="G43" s="145">
        <f>IF('2b. Opstelling Uit'!$B$31="","",'2b. Opstelling Uit'!$B$31)</f>
        <v>72468</v>
      </c>
      <c r="H43" s="68">
        <f>IF(G43="","",VLOOKUP(G43,Spelers!$A$2:$B$18464,2,FALSE))</f>
        <v>3030</v>
      </c>
      <c r="I43" s="68" t="str">
        <f>IF(G43="","",VLOOKUP(G43,Spelers!$A$2:$E$18464,3,FALSE))</f>
        <v>J.P.M.</v>
      </c>
      <c r="J43" s="68" t="str">
        <f>IF(G43="","",VLOOKUP(G43,Spelers!$A$2:$E$18464,4,FALSE))</f>
        <v>Verhallen</v>
      </c>
      <c r="K43" s="68" t="str">
        <f>IF(G43="","",VLOOKUP(G43,Spelers!$A$2:$E$18464,5,FALSE))</f>
        <v>V</v>
      </c>
      <c r="L43" s="62"/>
      <c r="M43" s="202"/>
      <c r="N43" s="202"/>
      <c r="O43" s="67"/>
      <c r="P43" s="185"/>
      <c r="Q43" s="185"/>
    </row>
    <row r="44" spans="1:17" x14ac:dyDescent="0.25">
      <c r="M44" s="65">
        <f>IF(M41="",0,M41)</f>
        <v>7</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55932</v>
      </c>
      <c r="B52" s="68">
        <f>IF(A52="","",VLOOKUP(A52,Spelers!$A$2:$B$17264,2,FALSE))</f>
        <v>3012</v>
      </c>
      <c r="C52" s="68" t="str">
        <f>IF(A52="","",VLOOKUP(A52,Spelers!$A$2:$E$17264,3,FALSE))</f>
        <v>W.</v>
      </c>
      <c r="D52" s="68" t="str">
        <f>IF(A52="","",VLOOKUP(A52,Spelers!$A$2:$E$17264,4,FALSE))</f>
        <v>Osch</v>
      </c>
      <c r="E52" s="68" t="str">
        <f>IF(A52="","",VLOOKUP(A52,Spelers!$A$2:$E$17264,5,FALSE))</f>
        <v>M</v>
      </c>
      <c r="G52" s="145">
        <f>IF('2b. Opstelling Uit'!$B$39="","",'2b. Opstelling Uit'!$B$39)</f>
        <v>65687</v>
      </c>
      <c r="H52" s="68">
        <f>IF(G52="","",VLOOKUP(G52,Spelers!$A$2:$B$18464,2,FALSE))</f>
        <v>3030</v>
      </c>
      <c r="I52" s="68" t="str">
        <f>IF(G52="","",VLOOKUP(G52,Spelers!$A$2:$E$18464,3,FALSE))</f>
        <v>W.F.P.</v>
      </c>
      <c r="J52" s="68" t="str">
        <f>IF(G52="","",VLOOKUP(G52,Spelers!$A$2:$E$18464,4,FALSE))</f>
        <v>Verstappen</v>
      </c>
      <c r="K52" s="68" t="str">
        <f>IF(G52="","",VLOOKUP(G52,Spelers!$A$2:$E$18464,5,FALSE))</f>
        <v>M</v>
      </c>
      <c r="L52" s="62"/>
      <c r="M52" s="200">
        <v>13</v>
      </c>
      <c r="N52" s="186">
        <v>3</v>
      </c>
      <c r="O52" s="67"/>
      <c r="P52" s="184">
        <f>IF(M52="","",IF(M52&gt;N52,1,0))</f>
        <v>1</v>
      </c>
      <c r="Q52" s="184">
        <f>IF(N52="","",IF(N52&lt;M52,0,1))</f>
        <v>0</v>
      </c>
    </row>
    <row r="53" spans="1:17" x14ac:dyDescent="0.25">
      <c r="A53" s="145">
        <f>IF('1b. Opstelling Thuis'!$B$40="","",'1b. Opstelling Thuis'!$B$40)</f>
        <v>70515</v>
      </c>
      <c r="B53" s="68">
        <f>IF(A53="","",VLOOKUP(A53,Spelers!$A$2:$B$17264,2,FALSE))</f>
        <v>3012</v>
      </c>
      <c r="C53" s="68" t="str">
        <f>IF(A53="","",VLOOKUP(A53,Spelers!$A$2:$E$17264,3,FALSE))</f>
        <v>JM</v>
      </c>
      <c r="D53" s="68" t="str">
        <f>IF(A53="","",VLOOKUP(A53,Spelers!$A$2:$E$17264,4,FALSE))</f>
        <v>Flink</v>
      </c>
      <c r="E53" s="68" t="str">
        <f>IF(A53="","",VLOOKUP(A53,Spelers!$A$2:$E$17264,5,FALSE))</f>
        <v>M</v>
      </c>
      <c r="G53" s="145">
        <f>IF('2b. Opstelling Uit'!$B$40="","",'2b. Opstelling Uit'!$B$40)</f>
        <v>72467</v>
      </c>
      <c r="H53" s="68">
        <f>IF(G53="","",VLOOKUP(G53,Spelers!$A$2:$B$18464,2,FALSE))</f>
        <v>3030</v>
      </c>
      <c r="I53" s="68" t="str">
        <f>IF(G53="","",VLOOKUP(G53,Spelers!$A$2:$E$18464,3,FALSE))</f>
        <v>F.T.</v>
      </c>
      <c r="J53" s="68" t="str">
        <f>IF(G53="","",VLOOKUP(G53,Spelers!$A$2:$E$18464,4,FALSE))</f>
        <v>Verhallen</v>
      </c>
      <c r="K53" s="68" t="str">
        <f>IF(G53="","",VLOOKUP(G53,Spelers!$A$2:$E$18464,5,FALSE))</f>
        <v>M</v>
      </c>
      <c r="L53" s="62"/>
      <c r="M53" s="202"/>
      <c r="N53" s="187"/>
      <c r="O53" s="67"/>
      <c r="P53" s="185"/>
      <c r="Q53" s="185"/>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28369</v>
      </c>
      <c r="B56" s="68">
        <f>IF(A56="","",VLOOKUP(A56,Spelers!$A$2:$B$17264,2,FALSE))</f>
        <v>3012</v>
      </c>
      <c r="C56" s="68" t="str">
        <f>IF(A56="","",VLOOKUP(A56,Spelers!$A$2:$E$17264,3,FALSE))</f>
        <v>J.</v>
      </c>
      <c r="D56" s="68" t="str">
        <f>IF(A56="","",VLOOKUP(A56,Spelers!$A$2:$E$17264,4,FALSE))</f>
        <v>van Leeuwaarden</v>
      </c>
      <c r="E56" s="68" t="str">
        <f>IF(A56="","",VLOOKUP(A56,Spelers!$A$2:$E$17264,5,FALSE))</f>
        <v>V</v>
      </c>
      <c r="G56" s="145">
        <f>IF('2b. Opstelling Uit'!$B$42="","",'2b. Opstelling Uit'!$B$42)</f>
        <v>69211</v>
      </c>
      <c r="H56" s="68">
        <f>IF(G56="","",VLOOKUP(G56,Spelers!$A$2:$B$18464,2,FALSE))</f>
        <v>3030</v>
      </c>
      <c r="I56" s="68" t="str">
        <f>IF(G56="","",VLOOKUP(G56,Spelers!$A$2:$E$18464,3,FALSE))</f>
        <v>C.S.M.</v>
      </c>
      <c r="J56" s="68" t="str">
        <f>IF(G56="","",VLOOKUP(G56,Spelers!$A$2:$E$18464,4,FALSE))</f>
        <v>Verstappen</v>
      </c>
      <c r="K56" s="68" t="str">
        <f>IF(G56="","",VLOOKUP(G56,Spelers!$A$2:$E$18464,5,FALSE))</f>
        <v>V</v>
      </c>
      <c r="L56" s="62"/>
      <c r="M56" s="200">
        <v>10</v>
      </c>
      <c r="N56" s="186">
        <v>13</v>
      </c>
      <c r="O56" s="67"/>
      <c r="P56" s="184">
        <f>IF(M56="","",IF(M56&gt;N56,1,0))</f>
        <v>0</v>
      </c>
      <c r="Q56" s="184">
        <f>IF(N56="","",IF(N56&lt;M56,0,1))</f>
        <v>1</v>
      </c>
    </row>
    <row r="57" spans="1:17" x14ac:dyDescent="0.25">
      <c r="A57" s="145">
        <f>IF('1b. Opstelling Thuis'!$B$43="","",'1b. Opstelling Thuis'!$B$43)</f>
        <v>71850</v>
      </c>
      <c r="B57" s="68">
        <f>IF(A57="","",VLOOKUP(A57,Spelers!$A$2:$B$17264,2,FALSE))</f>
        <v>3012</v>
      </c>
      <c r="C57" s="68" t="str">
        <f>IF(A57="","",VLOOKUP(A57,Spelers!$A$2:$E$17264,3,FALSE))</f>
        <v>AP</v>
      </c>
      <c r="D57" s="68" t="str">
        <f>IF(A57="","",VLOOKUP(A57,Spelers!$A$2:$E$17264,4,FALSE))</f>
        <v>Stuiver</v>
      </c>
      <c r="E57" s="68" t="str">
        <f>IF(A57="","",VLOOKUP(A57,Spelers!$A$2:$E$17264,5,FALSE))</f>
        <v>M</v>
      </c>
      <c r="G57" s="145">
        <f>IF('2b. Opstelling Uit'!$B$43="","",'2b. Opstelling Uit'!$B$43)</f>
        <v>64405</v>
      </c>
      <c r="H57" s="68">
        <f>IF(G57="","",VLOOKUP(G57,Spelers!$A$2:$B$18464,2,FALSE))</f>
        <v>3030</v>
      </c>
      <c r="I57" s="68" t="str">
        <f>IF(G57="","",VLOOKUP(G57,Spelers!$A$2:$E$18464,3,FALSE))</f>
        <v>J.H.M.M.</v>
      </c>
      <c r="J57" s="68" t="str">
        <f>IF(G57="","",VLOOKUP(G57,Spelers!$A$2:$E$18464,4,FALSE))</f>
        <v>de Vries</v>
      </c>
      <c r="K57" s="68" t="str">
        <f>IF(G57="","",VLOOKUP(G57,Spelers!$A$2:$E$18464,5,FALSE))</f>
        <v>M</v>
      </c>
      <c r="L57" s="62"/>
      <c r="M57" s="202"/>
      <c r="N57" s="187"/>
      <c r="O57" s="67"/>
      <c r="P57" s="185"/>
      <c r="Q57" s="185"/>
    </row>
    <row r="58" spans="1:17" x14ac:dyDescent="0.25">
      <c r="M58" s="65">
        <f>IF(M56="",0,M56)</f>
        <v>10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9403</v>
      </c>
      <c r="B60" s="68">
        <f>IF(A60="","",VLOOKUP(A60,Spelers!$A$2:$B$17264,2,FALSE))</f>
        <v>3012</v>
      </c>
      <c r="C60" s="68" t="str">
        <f>IF(A60="","",VLOOKUP(A60,Spelers!$A$2:$E$17264,3,FALSE))</f>
        <v>J.F.M.</v>
      </c>
      <c r="D60" s="68" t="str">
        <f>IF(A60="","",VLOOKUP(A60,Spelers!$A$2:$E$17264,4,FALSE))</f>
        <v>Diaz</v>
      </c>
      <c r="E60" s="68" t="str">
        <f>IF(A60="","",VLOOKUP(A60,Spelers!$A$2:$E$17264,5,FALSE))</f>
        <v>M</v>
      </c>
      <c r="G60" s="145">
        <f>IF('2b. Opstelling Uit'!$B$45="","",'2b. Opstelling Uit'!$B$45)</f>
        <v>43361</v>
      </c>
      <c r="H60" s="68">
        <f>IF(G60="","",VLOOKUP(G60,Spelers!$A$2:$B$18464,2,FALSE))</f>
        <v>3030</v>
      </c>
      <c r="I60" s="68" t="str">
        <f>IF(G60="","",VLOOKUP(G60,Spelers!$A$2:$E$18464,3,FALSE))</f>
        <v>A.M.</v>
      </c>
      <c r="J60" s="68" t="str">
        <f>IF(G60="","",VLOOKUP(G60,Spelers!$A$2:$E$18464,4,FALSE))</f>
        <v>Coolen</v>
      </c>
      <c r="K60" s="68" t="str">
        <f>IF(G60="","",VLOOKUP(G60,Spelers!$A$2:$E$18464,5,FALSE))</f>
        <v>M</v>
      </c>
      <c r="L60" s="62"/>
      <c r="M60" s="200">
        <v>13</v>
      </c>
      <c r="N60" s="186">
        <v>12</v>
      </c>
      <c r="O60" s="67"/>
      <c r="P60" s="184">
        <f>IF(M60="","",IF(M60&gt;N60,1,0))</f>
        <v>1</v>
      </c>
      <c r="Q60" s="184">
        <f>IF(N60="","",IF(N60&lt;M60,0,1))</f>
        <v>0</v>
      </c>
    </row>
    <row r="61" spans="1:17" x14ac:dyDescent="0.25">
      <c r="A61" s="145">
        <f>IF('1b. Opstelling Thuis'!$B$46="","",'1b. Opstelling Thuis'!$B$46)</f>
        <v>51771</v>
      </c>
      <c r="B61" s="68">
        <f>IF(A61="","",VLOOKUP(A61,Spelers!$A$2:$B$17264,2,FALSE))</f>
        <v>3012</v>
      </c>
      <c r="C61" s="68" t="str">
        <f>IF(A61="","",VLOOKUP(A61,Spelers!$A$2:$E$17264,3,FALSE))</f>
        <v>M.</v>
      </c>
      <c r="D61" s="68" t="str">
        <f>IF(A61="","",VLOOKUP(A61,Spelers!$A$2:$E$17264,4,FALSE))</f>
        <v>Eijsbouts</v>
      </c>
      <c r="E61" s="68" t="str">
        <f>IF(A61="","",VLOOKUP(A61,Spelers!$A$2:$E$17264,5,FALSE))</f>
        <v>M</v>
      </c>
      <c r="G61" s="145">
        <f>IF('2b. Opstelling Uit'!$B$46="","",'2b. Opstelling Uit'!$B$46)</f>
        <v>72468</v>
      </c>
      <c r="H61" s="68">
        <f>IF(G61="","",VLOOKUP(G61,Spelers!$A$2:$B$18464,2,FALSE))</f>
        <v>3030</v>
      </c>
      <c r="I61" s="68" t="str">
        <f>IF(G61="","",VLOOKUP(G61,Spelers!$A$2:$E$18464,3,FALSE))</f>
        <v>J.P.M.</v>
      </c>
      <c r="J61" s="68" t="str">
        <f>IF(G61="","",VLOOKUP(G61,Spelers!$A$2:$E$18464,4,FALSE))</f>
        <v>Verhallen</v>
      </c>
      <c r="K61" s="68" t="str">
        <f>IF(G61="","",VLOOKUP(G61,Spelers!$A$2:$E$18464,5,FALSE))</f>
        <v>V</v>
      </c>
      <c r="L61" s="62"/>
      <c r="M61" s="202"/>
      <c r="N61" s="187"/>
      <c r="O61" s="67"/>
      <c r="P61" s="185"/>
      <c r="Q61" s="185"/>
    </row>
    <row r="62" spans="1:17" x14ac:dyDescent="0.25">
      <c r="M62" s="65">
        <f>IF(M60="",0,M60)</f>
        <v>13</v>
      </c>
      <c r="N62" s="65">
        <f>IF(N60="",0,N60)</f>
        <v>12</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sheet="1" objects="1" scenarios="1"/>
  <dataConsolidate/>
  <mergeCells count="47">
    <mergeCell ref="B12:C12"/>
    <mergeCell ref="H12:I12"/>
    <mergeCell ref="A77:E80"/>
    <mergeCell ref="G77:K80"/>
    <mergeCell ref="A11:E11"/>
    <mergeCell ref="J67:M67"/>
    <mergeCell ref="M26:M27"/>
    <mergeCell ref="M56:M57"/>
    <mergeCell ref="N18:N19"/>
    <mergeCell ref="P18:P19"/>
    <mergeCell ref="M22:M23"/>
    <mergeCell ref="P10:Q11"/>
    <mergeCell ref="Q22:Q23"/>
    <mergeCell ref="P26:P27"/>
    <mergeCell ref="Q26:Q27"/>
    <mergeCell ref="Q18:Q19"/>
    <mergeCell ref="P17:Q17"/>
    <mergeCell ref="Q36:Q38"/>
    <mergeCell ref="Q41:Q43"/>
    <mergeCell ref="M52:M53"/>
    <mergeCell ref="N52:N53"/>
    <mergeCell ref="P52:P53"/>
    <mergeCell ref="G1:H1"/>
    <mergeCell ref="M17:N17"/>
    <mergeCell ref="N26:N27"/>
    <mergeCell ref="P22:P23"/>
    <mergeCell ref="M18:M19"/>
    <mergeCell ref="Q60:Q61"/>
    <mergeCell ref="P41:P43"/>
    <mergeCell ref="Q56:Q57"/>
    <mergeCell ref="M36:M38"/>
    <mergeCell ref="N36:N38"/>
    <mergeCell ref="M41:M43"/>
    <mergeCell ref="N41:N43"/>
    <mergeCell ref="N60:N61"/>
    <mergeCell ref="P60:P61"/>
    <mergeCell ref="M60:M61"/>
    <mergeCell ref="P56:P57"/>
    <mergeCell ref="N56:N57"/>
    <mergeCell ref="Q52:Q53"/>
    <mergeCell ref="P36:P38"/>
    <mergeCell ref="L2:N2"/>
    <mergeCell ref="G10:K10"/>
    <mergeCell ref="N22:N23"/>
    <mergeCell ref="E13:H13"/>
    <mergeCell ref="G11:K11"/>
    <mergeCell ref="M10:N11"/>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1">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81640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81640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28369</v>
      </c>
      <c r="C2" s="45" t="str">
        <f>'3. Digitaal wedstrijdformulier'!$D$18</f>
        <v>van Leeuwaarden</v>
      </c>
      <c r="D2" s="45" t="str">
        <f>LEFT('3. Digitaal wedstrijdformulier'!$D$7,4)</f>
        <v>6006</v>
      </c>
      <c r="E2" s="45">
        <f>'3. Digitaal wedstrijdformulier'!$B$18</f>
        <v>3012</v>
      </c>
    </row>
    <row r="3" spans="1:5" x14ac:dyDescent="0.2">
      <c r="A3" s="45">
        <f>'3. Digitaal wedstrijdformulier'!$J$5</f>
        <v>13</v>
      </c>
      <c r="B3" s="45">
        <f>'3. Digitaal wedstrijdformulier'!$A$19</f>
        <v>60916</v>
      </c>
      <c r="C3" s="45" t="str">
        <f>'3. Digitaal wedstrijdformulier'!$D$19</f>
        <v>Smits</v>
      </c>
      <c r="D3" s="45" t="str">
        <f>LEFT('3. Digitaal wedstrijdformulier'!$D$7,4)</f>
        <v>6006</v>
      </c>
      <c r="E3" s="45">
        <f>'3. Digitaal wedstrijdformulier'!$B$19</f>
        <v>3012</v>
      </c>
    </row>
    <row r="4" spans="1:5" x14ac:dyDescent="0.2">
      <c r="A4" s="45">
        <f>'3. Digitaal wedstrijdformulier'!$J$5</f>
        <v>13</v>
      </c>
      <c r="B4" s="45">
        <f>'3. Digitaal wedstrijdformulier'!$A$22</f>
        <v>9403</v>
      </c>
      <c r="C4" s="45" t="str">
        <f>'3. Digitaal wedstrijdformulier'!$D$22</f>
        <v>Diaz</v>
      </c>
      <c r="D4" s="45" t="str">
        <f>LEFT('3. Digitaal wedstrijdformulier'!$D$7,4)</f>
        <v>6006</v>
      </c>
      <c r="E4" s="45">
        <f>'3. Digitaal wedstrijdformulier'!$B$22</f>
        <v>3012</v>
      </c>
    </row>
    <row r="5" spans="1:5" x14ac:dyDescent="0.2">
      <c r="A5" s="45">
        <f>'3. Digitaal wedstrijdformulier'!$J$5</f>
        <v>13</v>
      </c>
      <c r="B5" s="45">
        <f>'3. Digitaal wedstrijdformulier'!$A$23</f>
        <v>29478</v>
      </c>
      <c r="C5" s="45" t="str">
        <f>'3. Digitaal wedstrijdformulier'!$D$23</f>
        <v>Maas</v>
      </c>
      <c r="D5" s="45" t="str">
        <f>LEFT('3. Digitaal wedstrijdformulier'!$D$7,4)</f>
        <v>6006</v>
      </c>
      <c r="E5" s="45">
        <f>'3. Digitaal wedstrijdformulier'!$B$23</f>
        <v>3012</v>
      </c>
    </row>
    <row r="6" spans="1:5" x14ac:dyDescent="0.2">
      <c r="A6" s="45">
        <f>'3. Digitaal wedstrijdformulier'!$J$5</f>
        <v>13</v>
      </c>
      <c r="B6" s="45">
        <f>'3. Digitaal wedstrijdformulier'!$A$26</f>
        <v>70515</v>
      </c>
      <c r="C6" s="45" t="str">
        <f>'3. Digitaal wedstrijdformulier'!$D$26</f>
        <v>Flink</v>
      </c>
      <c r="D6" s="45" t="str">
        <f>LEFT('3. Digitaal wedstrijdformulier'!$D$7,4)</f>
        <v>6006</v>
      </c>
      <c r="E6" s="45">
        <f>'3. Digitaal wedstrijdformulier'!$B$26</f>
        <v>3012</v>
      </c>
    </row>
    <row r="7" spans="1:5" x14ac:dyDescent="0.2">
      <c r="A7" s="45">
        <f>'3. Digitaal wedstrijdformulier'!$J$5</f>
        <v>13</v>
      </c>
      <c r="B7" s="45">
        <f>'3. Digitaal wedstrijdformulier'!$A$27</f>
        <v>71850</v>
      </c>
      <c r="C7" s="45" t="str">
        <f>'3. Digitaal wedstrijdformulier'!$D$27</f>
        <v>Stuiver</v>
      </c>
      <c r="D7" s="45" t="str">
        <f>LEFT('3. Digitaal wedstrijdformulier'!$D$7,4)</f>
        <v>6006</v>
      </c>
      <c r="E7" s="45">
        <f>'3. Digitaal wedstrijdformulier'!$B$27</f>
        <v>3012</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9403</v>
      </c>
      <c r="C9" s="45" t="str">
        <f>'3. Digitaal wedstrijdformulier'!$D$36</f>
        <v>Diaz</v>
      </c>
      <c r="D9" s="45" t="str">
        <f>LEFT('3. Digitaal wedstrijdformulier'!$D$7,4)</f>
        <v>6006</v>
      </c>
      <c r="E9" s="45">
        <f>'3. Digitaal wedstrijdformulier'!$B$36</f>
        <v>3012</v>
      </c>
    </row>
    <row r="10" spans="1:5" x14ac:dyDescent="0.2">
      <c r="A10" s="45">
        <f>'3. Digitaal wedstrijdformulier'!$J$5</f>
        <v>13</v>
      </c>
      <c r="B10" s="45">
        <f>'3. Digitaal wedstrijdformulier'!$A$37</f>
        <v>51771</v>
      </c>
      <c r="C10" s="45" t="str">
        <f>'3. Digitaal wedstrijdformulier'!$D$37</f>
        <v>Eijsbouts</v>
      </c>
      <c r="D10" s="45" t="str">
        <f>LEFT('3. Digitaal wedstrijdformulier'!$D$7,4)</f>
        <v>6006</v>
      </c>
      <c r="E10" s="45">
        <f>'3. Digitaal wedstrijdformulier'!$B$37</f>
        <v>3012</v>
      </c>
    </row>
    <row r="11" spans="1:5" x14ac:dyDescent="0.2">
      <c r="A11" s="45">
        <f>'3. Digitaal wedstrijdformulier'!$J$5</f>
        <v>13</v>
      </c>
      <c r="B11" s="45">
        <f>'3. Digitaal wedstrijdformulier'!$A$38</f>
        <v>55932</v>
      </c>
      <c r="C11" s="45" t="str">
        <f>'3. Digitaal wedstrijdformulier'!$D$38</f>
        <v>Osch</v>
      </c>
      <c r="D11" s="45" t="str">
        <f>LEFT('3. Digitaal wedstrijdformulier'!$D$7,4)</f>
        <v>6006</v>
      </c>
      <c r="E11" s="45">
        <f>'3. Digitaal wedstrijdformulier'!$B$38</f>
        <v>3012</v>
      </c>
    </row>
    <row r="12" spans="1:5" x14ac:dyDescent="0.2">
      <c r="A12" s="45">
        <f>'3. Digitaal wedstrijdformulier'!$J$5</f>
        <v>13</v>
      </c>
      <c r="B12" s="45">
        <f>'3. Digitaal wedstrijdformulier'!$A$41</f>
        <v>28369</v>
      </c>
      <c r="C12" s="45" t="str">
        <f>'3. Digitaal wedstrijdformulier'!$D$41</f>
        <v>van Leeuwaarden</v>
      </c>
      <c r="D12" s="45" t="str">
        <f>LEFT('3. Digitaal wedstrijdformulier'!$D$7,4)</f>
        <v>6006</v>
      </c>
      <c r="E12" s="45">
        <f>'3. Digitaal wedstrijdformulier'!$B$41</f>
        <v>3012</v>
      </c>
    </row>
    <row r="13" spans="1:5" x14ac:dyDescent="0.2">
      <c r="A13" s="45">
        <f>'3. Digitaal wedstrijdformulier'!$J$5</f>
        <v>13</v>
      </c>
      <c r="B13" s="45">
        <f>'3. Digitaal wedstrijdformulier'!$A$42</f>
        <v>29478</v>
      </c>
      <c r="C13" s="45" t="str">
        <f>'3. Digitaal wedstrijdformulier'!$D$42</f>
        <v>Maas</v>
      </c>
      <c r="D13" s="45" t="str">
        <f>LEFT('3. Digitaal wedstrijdformulier'!$D$7,4)</f>
        <v>6006</v>
      </c>
      <c r="E13" s="45">
        <f>'3. Digitaal wedstrijdformulier'!$B$42</f>
        <v>3012</v>
      </c>
    </row>
    <row r="14" spans="1:5" x14ac:dyDescent="0.2">
      <c r="A14" s="45">
        <f>'3. Digitaal wedstrijdformulier'!$J$5</f>
        <v>13</v>
      </c>
      <c r="B14" s="45">
        <f>'3. Digitaal wedstrijdformulier'!$A$43</f>
        <v>60916</v>
      </c>
      <c r="C14" s="45" t="str">
        <f>'3. Digitaal wedstrijdformulier'!$D$43</f>
        <v>Smits</v>
      </c>
      <c r="D14" s="45" t="str">
        <f>LEFT('3. Digitaal wedstrijdformulier'!$D$7,4)</f>
        <v>6006</v>
      </c>
      <c r="E14" s="45">
        <f>'3. Digitaal wedstrijdformulier'!$B$43</f>
        <v>3012</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55932</v>
      </c>
      <c r="C16" s="45" t="str">
        <f>'3. Digitaal wedstrijdformulier'!$D$52</f>
        <v>Osch</v>
      </c>
      <c r="D16" s="45" t="str">
        <f>LEFT('3. Digitaal wedstrijdformulier'!$D$7,4)</f>
        <v>6006</v>
      </c>
      <c r="E16" s="45">
        <f>'3. Digitaal wedstrijdformulier'!$B$52</f>
        <v>3012</v>
      </c>
    </row>
    <row r="17" spans="1:5" x14ac:dyDescent="0.2">
      <c r="A17" s="45">
        <f>'3. Digitaal wedstrijdformulier'!$J$5</f>
        <v>13</v>
      </c>
      <c r="B17" s="45">
        <f>'3. Digitaal wedstrijdformulier'!$A$53</f>
        <v>70515</v>
      </c>
      <c r="C17" s="45" t="str">
        <f>'3. Digitaal wedstrijdformulier'!$D$53</f>
        <v>Flink</v>
      </c>
      <c r="D17" s="45" t="str">
        <f>LEFT('3. Digitaal wedstrijdformulier'!$D$7,4)</f>
        <v>6006</v>
      </c>
      <c r="E17" s="45">
        <f>'3. Digitaal wedstrijdformulier'!$B$53</f>
        <v>3012</v>
      </c>
    </row>
    <row r="18" spans="1:5" x14ac:dyDescent="0.2">
      <c r="A18" s="45">
        <f>'3. Digitaal wedstrijdformulier'!$J$5</f>
        <v>13</v>
      </c>
      <c r="B18" s="45">
        <f>'3. Digitaal wedstrijdformulier'!$A$56</f>
        <v>28369</v>
      </c>
      <c r="C18" s="45" t="str">
        <f>'3. Digitaal wedstrijdformulier'!$D$56</f>
        <v>van Leeuwaarden</v>
      </c>
      <c r="D18" s="45" t="str">
        <f>LEFT('3. Digitaal wedstrijdformulier'!$D$7,4)</f>
        <v>6006</v>
      </c>
      <c r="E18" s="45">
        <f>'3. Digitaal wedstrijdformulier'!$B$56</f>
        <v>3012</v>
      </c>
    </row>
    <row r="19" spans="1:5" x14ac:dyDescent="0.2">
      <c r="A19" s="45">
        <f>'3. Digitaal wedstrijdformulier'!$J$5</f>
        <v>13</v>
      </c>
      <c r="B19" s="45">
        <f>'3. Digitaal wedstrijdformulier'!$A$57</f>
        <v>71850</v>
      </c>
      <c r="C19" s="45" t="str">
        <f>'3. Digitaal wedstrijdformulier'!$D$57</f>
        <v>Stuiver</v>
      </c>
      <c r="D19" s="45" t="str">
        <f>LEFT('3. Digitaal wedstrijdformulier'!$D$7,4)</f>
        <v>6006</v>
      </c>
      <c r="E19" s="45">
        <f>'3. Digitaal wedstrijdformulier'!$B$57</f>
        <v>3012</v>
      </c>
    </row>
    <row r="20" spans="1:5" x14ac:dyDescent="0.2">
      <c r="A20" s="45">
        <f>'3. Digitaal wedstrijdformulier'!$J$5</f>
        <v>13</v>
      </c>
      <c r="B20" s="45">
        <f>'3. Digitaal wedstrijdformulier'!$A$60</f>
        <v>9403</v>
      </c>
      <c r="C20" s="45" t="str">
        <f>'3. Digitaal wedstrijdformulier'!$D$60</f>
        <v>Diaz</v>
      </c>
      <c r="D20" s="45" t="str">
        <f>LEFT('3. Digitaal wedstrijdformulier'!$D$7,4)</f>
        <v>6006</v>
      </c>
      <c r="E20" s="45">
        <f>'3. Digitaal wedstrijdformulier'!$B$60</f>
        <v>3012</v>
      </c>
    </row>
    <row r="21" spans="1:5" x14ac:dyDescent="0.2">
      <c r="A21" s="45">
        <f>'3. Digitaal wedstrijdformulier'!$J$5</f>
        <v>13</v>
      </c>
      <c r="B21" s="45">
        <f>'3. Digitaal wedstrijdformulier'!$A$61</f>
        <v>51771</v>
      </c>
      <c r="C21" s="45" t="str">
        <f>'3. Digitaal wedstrijdformulier'!$D$61</f>
        <v>Eijsbouts</v>
      </c>
      <c r="D21" s="45" t="str">
        <f>LEFT('3. Digitaal wedstrijdformulier'!$D$7,4)</f>
        <v>6006</v>
      </c>
      <c r="E21" s="45">
        <f>'3. Digitaal wedstrijdformulier'!$B$61</f>
        <v>3012</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69211</v>
      </c>
      <c r="C23" s="45" t="str">
        <f>'3. Digitaal wedstrijdformulier'!$J$18</f>
        <v>Verstappen</v>
      </c>
      <c r="D23" s="45" t="str">
        <f>LEFT('3. Digitaal wedstrijdformulier'!$D$7,4)</f>
        <v>6006</v>
      </c>
      <c r="E23" s="45">
        <f>'3. Digitaal wedstrijdformulier'!$H$18</f>
        <v>3030</v>
      </c>
    </row>
    <row r="24" spans="1:5" x14ac:dyDescent="0.2">
      <c r="A24" s="45">
        <f>'3. Digitaal wedstrijdformulier'!$J$5</f>
        <v>13</v>
      </c>
      <c r="B24" s="45">
        <f>IF('3. Digitaal wedstrijdformulier'!$G$19="","",'3. Digitaal wedstrijdformulier'!$G$19)</f>
        <v>64405</v>
      </c>
      <c r="C24" s="45" t="str">
        <f>'3. Digitaal wedstrijdformulier'!$J$19</f>
        <v>de Vries</v>
      </c>
      <c r="D24" s="45" t="str">
        <f>LEFT('3. Digitaal wedstrijdformulier'!$D$7,4)</f>
        <v>6006</v>
      </c>
      <c r="E24" s="45">
        <f>'3. Digitaal wedstrijdformulier'!$H$19</f>
        <v>3030</v>
      </c>
    </row>
    <row r="25" spans="1:5" x14ac:dyDescent="0.2">
      <c r="A25" s="45">
        <f>'3. Digitaal wedstrijdformulier'!$J$5</f>
        <v>13</v>
      </c>
      <c r="B25" s="45">
        <f>IF('3. Digitaal wedstrijdformulier'!$G$22="","",'3. Digitaal wedstrijdformulier'!$G$22)</f>
        <v>65687</v>
      </c>
      <c r="C25" s="45" t="str">
        <f>'3. Digitaal wedstrijdformulier'!$J$22</f>
        <v>Verstappen</v>
      </c>
      <c r="D25" s="45" t="str">
        <f>LEFT('3. Digitaal wedstrijdformulier'!$D$7,4)</f>
        <v>6006</v>
      </c>
      <c r="E25" s="45">
        <f>'3. Digitaal wedstrijdformulier'!$H$22</f>
        <v>3030</v>
      </c>
    </row>
    <row r="26" spans="1:5" x14ac:dyDescent="0.2">
      <c r="A26" s="45">
        <f>'3. Digitaal wedstrijdformulier'!$J$5</f>
        <v>13</v>
      </c>
      <c r="B26" s="45">
        <f>IF('3. Digitaal wedstrijdformulier'!$G$23="","",'3. Digitaal wedstrijdformulier'!$G$23)</f>
        <v>43361</v>
      </c>
      <c r="C26" s="45" t="str">
        <f>'3. Digitaal wedstrijdformulier'!$J$23</f>
        <v>Coolen</v>
      </c>
      <c r="D26" s="45" t="str">
        <f>LEFT('3. Digitaal wedstrijdformulier'!$D$7,4)</f>
        <v>6006</v>
      </c>
      <c r="E26" s="45">
        <f>'3. Digitaal wedstrijdformulier'!$H$23</f>
        <v>3030</v>
      </c>
    </row>
    <row r="27" spans="1:5" x14ac:dyDescent="0.2">
      <c r="A27" s="45">
        <f>'3. Digitaal wedstrijdformulier'!$J$5</f>
        <v>13</v>
      </c>
      <c r="B27" s="45">
        <f>IF('3. Digitaal wedstrijdformulier'!$G$26="","",'3. Digitaal wedstrijdformulier'!$G$26)</f>
        <v>69212</v>
      </c>
      <c r="C27" s="45" t="str">
        <f>'3. Digitaal wedstrijdformulier'!$J$26</f>
        <v>Jansen</v>
      </c>
      <c r="D27" s="45" t="str">
        <f>LEFT('3. Digitaal wedstrijdformulier'!$D$7,4)</f>
        <v>6006</v>
      </c>
      <c r="E27" s="45">
        <f>'3. Digitaal wedstrijdformulier'!$H$26</f>
        <v>3030</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72467</v>
      </c>
      <c r="C29" s="45" t="str">
        <f>'3. Digitaal wedstrijdformulier'!$J$27</f>
        <v>Verhallen</v>
      </c>
      <c r="D29" s="45" t="str">
        <f>LEFT('3. Digitaal wedstrijdformulier'!$D$7,4)</f>
        <v>6006</v>
      </c>
      <c r="E29" s="45">
        <f>'3. Digitaal wedstrijdformulier'!$H$27</f>
        <v>3030</v>
      </c>
    </row>
    <row r="30" spans="1:5" x14ac:dyDescent="0.2">
      <c r="A30" s="45">
        <f>'3. Digitaal wedstrijdformulier'!$J$5</f>
        <v>13</v>
      </c>
      <c r="B30" s="45">
        <f>IF('3. Digitaal wedstrijdformulier'!$G$36="","",'3. Digitaal wedstrijdformulier'!$G$36)</f>
        <v>64405</v>
      </c>
      <c r="C30" s="45" t="str">
        <f>'3. Digitaal wedstrijdformulier'!$J$36</f>
        <v>de Vries</v>
      </c>
      <c r="D30" s="45" t="str">
        <f>LEFT('3. Digitaal wedstrijdformulier'!$D$7,4)</f>
        <v>6006</v>
      </c>
      <c r="E30" s="45">
        <f>'3. Digitaal wedstrijdformulier'!$H$36</f>
        <v>3030</v>
      </c>
    </row>
    <row r="31" spans="1:5" x14ac:dyDescent="0.2">
      <c r="A31" s="45">
        <f>'3. Digitaal wedstrijdformulier'!$J$5</f>
        <v>13</v>
      </c>
      <c r="B31" s="45">
        <f>IF('3. Digitaal wedstrijdformulier'!$G$37="","",'3. Digitaal wedstrijdformulier'!$G$37)</f>
        <v>43361</v>
      </c>
      <c r="C31" s="45" t="str">
        <f>'3. Digitaal wedstrijdformulier'!$J$37</f>
        <v>Coolen</v>
      </c>
      <c r="D31" s="45" t="str">
        <f>LEFT('3. Digitaal wedstrijdformulier'!$D$7,4)</f>
        <v>6006</v>
      </c>
      <c r="E31" s="45">
        <f>'3. Digitaal wedstrijdformulier'!$H$37</f>
        <v>3030</v>
      </c>
    </row>
    <row r="32" spans="1:5" x14ac:dyDescent="0.2">
      <c r="A32" s="45">
        <f>'3. Digitaal wedstrijdformulier'!$J$5</f>
        <v>13</v>
      </c>
      <c r="B32" s="45">
        <f>IF('3. Digitaal wedstrijdformulier'!$G$38="","",'3. Digitaal wedstrijdformulier'!$G$38)</f>
        <v>69212</v>
      </c>
      <c r="C32" s="45" t="str">
        <f>'3. Digitaal wedstrijdformulier'!$J$38</f>
        <v>Jansen</v>
      </c>
      <c r="D32" s="45" t="str">
        <f>LEFT('3. Digitaal wedstrijdformulier'!$D$7,4)</f>
        <v>6006</v>
      </c>
      <c r="E32" s="45">
        <f>'3. Digitaal wedstrijdformulier'!$H$38</f>
        <v>3030</v>
      </c>
    </row>
    <row r="33" spans="1:5" x14ac:dyDescent="0.2">
      <c r="A33" s="45">
        <f>'3. Digitaal wedstrijdformulier'!$J$5</f>
        <v>13</v>
      </c>
      <c r="B33" s="45">
        <f>IF('3. Digitaal wedstrijdformulier'!$G$41="","",'3. Digitaal wedstrijdformulier'!$G$41)</f>
        <v>65687</v>
      </c>
      <c r="C33" s="45" t="str">
        <f>'3. Digitaal wedstrijdformulier'!$J$41</f>
        <v>Verstappen</v>
      </c>
      <c r="D33" s="45" t="str">
        <f>LEFT('3. Digitaal wedstrijdformulier'!$D$7,4)</f>
        <v>6006</v>
      </c>
      <c r="E33" s="45">
        <f>'3. Digitaal wedstrijdformulier'!$H$41</f>
        <v>3030</v>
      </c>
    </row>
    <row r="34" spans="1:5" x14ac:dyDescent="0.2">
      <c r="A34" s="45">
        <f>'3. Digitaal wedstrijdformulier'!$J$5</f>
        <v>13</v>
      </c>
      <c r="B34" s="45">
        <f>IF('3. Digitaal wedstrijdformulier'!$G$42="","",'3. Digitaal wedstrijdformulier'!$G$42)</f>
        <v>72467</v>
      </c>
      <c r="C34" s="45" t="str">
        <f>'3. Digitaal wedstrijdformulier'!$J$42</f>
        <v>Verhallen</v>
      </c>
      <c r="D34" s="45" t="str">
        <f>LEFT('3. Digitaal wedstrijdformulier'!$D$7,4)</f>
        <v>6006</v>
      </c>
      <c r="E34" s="45">
        <f>'3. Digitaal wedstrijdformulier'!$H$42</f>
        <v>3030</v>
      </c>
    </row>
    <row r="35" spans="1:5" x14ac:dyDescent="0.2">
      <c r="A35" s="45">
        <f>'3. Digitaal wedstrijdformulier'!$J$5</f>
        <v>13</v>
      </c>
      <c r="B35" s="45">
        <f>IF('3. Digitaal wedstrijdformulier'!$G$43="","",'3. Digitaal wedstrijdformulier'!$G$43)</f>
        <v>72468</v>
      </c>
      <c r="C35" s="45" t="str">
        <f>'3. Digitaal wedstrijdformulier'!$J$43</f>
        <v>Verhallen</v>
      </c>
      <c r="D35" s="45" t="str">
        <f>LEFT('3. Digitaal wedstrijdformulier'!$D$7,4)</f>
        <v>6006</v>
      </c>
      <c r="E35" s="45">
        <f>'3. Digitaal wedstrijdformulier'!$H$43</f>
        <v>3030</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65687</v>
      </c>
      <c r="C37" s="45" t="str">
        <f>'3. Digitaal wedstrijdformulier'!$J$52</f>
        <v>Verstappen</v>
      </c>
      <c r="D37" s="45" t="str">
        <f>LEFT('3. Digitaal wedstrijdformulier'!$D$7,4)</f>
        <v>6006</v>
      </c>
      <c r="E37" s="45">
        <f>'3. Digitaal wedstrijdformulier'!$H$52</f>
        <v>3030</v>
      </c>
    </row>
    <row r="38" spans="1:5" x14ac:dyDescent="0.2">
      <c r="A38" s="45">
        <f>'3. Digitaal wedstrijdformulier'!$J$5</f>
        <v>13</v>
      </c>
      <c r="B38" s="45">
        <f>IF('3. Digitaal wedstrijdformulier'!$G$53="","",'3. Digitaal wedstrijdformulier'!$G$53)</f>
        <v>72467</v>
      </c>
      <c r="C38" s="45" t="str">
        <f>'3. Digitaal wedstrijdformulier'!$J$53</f>
        <v>Verhallen</v>
      </c>
      <c r="D38" s="45" t="str">
        <f>LEFT('3. Digitaal wedstrijdformulier'!$D$7,4)</f>
        <v>6006</v>
      </c>
      <c r="E38" s="45">
        <f>'3. Digitaal wedstrijdformulier'!$H$53</f>
        <v>3030</v>
      </c>
    </row>
    <row r="39" spans="1:5" x14ac:dyDescent="0.2">
      <c r="A39" s="45">
        <f>'3. Digitaal wedstrijdformulier'!$J$5</f>
        <v>13</v>
      </c>
      <c r="B39" s="45">
        <f>IF('3. Digitaal wedstrijdformulier'!$G$56="","",'3. Digitaal wedstrijdformulier'!$G$56)</f>
        <v>69211</v>
      </c>
      <c r="C39" s="45" t="str">
        <f>'3. Digitaal wedstrijdformulier'!$J$56</f>
        <v>Verstappen</v>
      </c>
      <c r="D39" s="45" t="str">
        <f>LEFT('3. Digitaal wedstrijdformulier'!$D$7,4)</f>
        <v>6006</v>
      </c>
      <c r="E39" s="45">
        <f>'3. Digitaal wedstrijdformulier'!$H$56</f>
        <v>3030</v>
      </c>
    </row>
    <row r="40" spans="1:5" x14ac:dyDescent="0.2">
      <c r="A40" s="45">
        <f>'3. Digitaal wedstrijdformulier'!$J$5</f>
        <v>13</v>
      </c>
      <c r="B40" s="45">
        <f>IF('3. Digitaal wedstrijdformulier'!$G$57="","",'3. Digitaal wedstrijdformulier'!$G$57)</f>
        <v>64405</v>
      </c>
      <c r="C40" s="45" t="str">
        <f>'3. Digitaal wedstrijdformulier'!$J$57</f>
        <v>de Vries</v>
      </c>
      <c r="D40" s="45" t="str">
        <f>LEFT('3. Digitaal wedstrijdformulier'!$D$7,4)</f>
        <v>6006</v>
      </c>
      <c r="E40" s="45">
        <f>'3. Digitaal wedstrijdformulier'!$H$57</f>
        <v>3030</v>
      </c>
    </row>
    <row r="41" spans="1:5" x14ac:dyDescent="0.2">
      <c r="A41" s="45">
        <f>'3. Digitaal wedstrijdformulier'!$J$5</f>
        <v>13</v>
      </c>
      <c r="B41" s="45">
        <f>IF('3. Digitaal wedstrijdformulier'!$G$60="","",'3. Digitaal wedstrijdformulier'!$G$60)</f>
        <v>43361</v>
      </c>
      <c r="C41" s="45" t="str">
        <f>'3. Digitaal wedstrijdformulier'!$J$60</f>
        <v>Coolen</v>
      </c>
      <c r="D41" s="45" t="str">
        <f>LEFT('3. Digitaal wedstrijdformulier'!$D$7,4)</f>
        <v>6006</v>
      </c>
      <c r="E41" s="45">
        <f>'3. Digitaal wedstrijdformulier'!$H$60</f>
        <v>3030</v>
      </c>
    </row>
    <row r="42" spans="1:5" x14ac:dyDescent="0.2">
      <c r="A42" s="45">
        <f>'3. Digitaal wedstrijdformulier'!$J$5</f>
        <v>13</v>
      </c>
      <c r="B42" s="45">
        <f>IF('3. Digitaal wedstrijdformulier'!$G$61="","",'3. Digitaal wedstrijdformulier'!$G$61)</f>
        <v>72468</v>
      </c>
      <c r="C42" s="45" t="str">
        <f>'3. Digitaal wedstrijdformulier'!$J$61</f>
        <v>Verhallen</v>
      </c>
      <c r="D42" s="45" t="str">
        <f>LEFT('3. Digitaal wedstrijdformulier'!$D$7,4)</f>
        <v>6006</v>
      </c>
      <c r="E42" s="45">
        <f>'3. Digitaal wedstrijdformulier'!$H$61</f>
        <v>3030</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81640625" style="23" customWidth="1"/>
    <col min="6" max="7" width="9.1796875" style="25"/>
    <col min="8" max="8" width="1.81640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81640625" style="146" customWidth="1"/>
    <col min="6" max="7" width="9.1796875" style="148"/>
    <col min="8" max="8" width="1.81640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796875" defaultRowHeight="13" x14ac:dyDescent="0.3"/>
  <cols>
    <col min="1" max="1" width="6.6328125" style="149" bestFit="1" customWidth="1"/>
    <col min="2" max="2" width="5.81640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81640625" style="156" bestFit="1" customWidth="1"/>
    <col min="9" max="16" width="9.1796875" style="152"/>
    <col min="17" max="16384" width="9.1796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sheet="1" selectLockedCells="1" selectUnlockedCells="1"/>
  <phoneticPr fontId="24"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F60D3A-9A46-4E31-9B5C-CD38B0B301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2024-03-16T15:28:33Z</cp:lastPrinted>
  <dcterms:created xsi:type="dcterms:W3CDTF">2011-09-19T06:49:43Z</dcterms:created>
  <dcterms:modified xsi:type="dcterms:W3CDTF">2024-03-17T11:43:15Z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