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NPC 23-24\"/>
    </mc:Choice>
  </mc:AlternateContent>
  <xr:revisionPtr revIDLastSave="0" documentId="13_ncr:1_{3B722BC3-89E6-4C4F-8671-3EF87B85ED99}"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<sst xmlns="http://schemas.openxmlformats.org/spreadsheetml/2006/main" count="42271" uniqueCount="11560">
  <si>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</si>
  <si>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</si>
  <si>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</si>
  <si>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</si>
  <si>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</si>
  <si>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</si>
  <si>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</si>
  <si>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</si>
  <si>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</si>
  <si>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</si>
  <si>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</si>
  <si>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</si>
  <si>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</si>
  <si>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</si>
  <si>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</si>
  <si>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</si>
  <si>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</si>
  <si>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</si>
  <si>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</si>
  <si>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</si>
  <si>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</si>
  <si>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</si>
  <si>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</si>
  <si>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</si>
  <si>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</si>
  <si>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</si>
  <si>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</si>
  <si>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</si>
  <si>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</si>
  <si>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</si>
  <si>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</si>
  <si>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</si>
  <si>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</si>
  <si>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</si>
  <si>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</si>
  <si>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</si>
  <si>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</si>
  <si>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</si>
  <si>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</si>
  <si>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</si>
  <si>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</si>
  <si>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</si>
  <si>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</si>
  <si>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</si>
  <si>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</si>
  <si>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</si>
  <si>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</si>
  <si>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</si>
  <si>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</si>
  <si>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</si>
  <si>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</si>
  <si>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</si>
  <si>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</si>
  <si>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</si>
  <si>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</si>
  <si>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</si>
  <si>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</si>
  <si>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</si>
  <si>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</si>
  <si>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</si>
  <si>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</si>
  <si>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</si>
  <si>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</si>
  <si>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</si>
  <si>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</si>
  <si>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</si>
  <si>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</si>
  <si>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</si>
  <si>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</si>
  <si>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</si>
  <si>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</si>
  <si>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</si>
  <si>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</si>
  <si>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</si>
  <si>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</si>
  <si>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</si>
  <si>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</si>
  <si>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</si>
  <si>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</si>
  <si>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</si>
  <si>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</si>
  <si>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</si>
  <si>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</si>
  <si>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</si>
  <si>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</si>
  <si>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</si>
  <si>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</si>
  <si>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</si>
  <si>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</si>
  <si>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</si>
  <si>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</si>
  <si>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</si>
  <si>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</si>
  <si>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</si>
  <si>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</si>
  <si>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</si>
  <si>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</si>
  <si>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</si>
  <si>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</si>
  <si>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</si>
  <si>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</si>
  <si>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</si>
  <si>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</si>
  <si>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</si>
  <si>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</si>
  <si>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</si>
  <si>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</si>
  <si>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</si>
  <si>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</si>
  <si>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</si>
  <si>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</si>
  <si>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</si>
  <si>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</si>
  <si>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</si>
  <si>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</si>
  <si>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</si>
  <si>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</si>
  <si>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</si>
  <si>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</si>
  <si>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</si>
  <si>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</si>
  <si>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</si>
  <si>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</si>
  <si>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</si>
  <si>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</si>
  <si>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</si>
  <si>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</si>
  <si>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</si>
  <si>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</si>
  <si>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</si>
  <si>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</si>
  <si>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</si>
  <si>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</si>
  <si>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</si>
  <si>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</si>
  <si>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</si>
  <si>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</si>
  <si>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</si>
  <si>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</si>
  <si>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</si>
  <si>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</si>
  <si>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</si>
  <si>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</si>
  <si>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</si>
  <si>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</si>
  <si>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</si>
  <si>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</si>
  <si>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</si>
  <si>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</si>
  <si>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</si>
  <si>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</si>
  <si>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</si>
  <si>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</si>
  <si>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</si>
  <si>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</si>
  <si>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</si>
  <si>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</si>
  <si>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</si>
  <si>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</si>
  <si>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</si>
  <si>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</si>
  <si>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</si>
  <si>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</si>
  <si>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</si>
  <si>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</si>
  <si>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</si>
  <si>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</si>
  <si>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</si>
  <si>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</si>
  <si>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</si>
  <si>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</si>
  <si>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</si>
  <si>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</si>
  <si>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</si>
  <si>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</si>
  <si>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</si>
  <si>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</si>
  <si>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</si>
  <si>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</si>
  <si>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</si>
  <si>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</si>
  <si>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</si>
  <si>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</si>
  <si>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</si>
  <si>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</si>
  <si>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</si>
  <si>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</si>
  <si>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</si>
  <si>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</si>
  <si>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</si>
  <si>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</si>
  <si>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</si>
  <si>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</si>
  <si>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</si>
  <si>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</si>
  <si>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</si>
  <si>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</si>
  <si>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</si>
  <si>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</si>
  <si>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</si>
  <si>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</si>
  <si>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</si>
  <si>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</si>
  <si>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</si>
  <si>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</si>
  <si>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</si>
  <si>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</si>
  <si>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</si>
  <si>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</si>
  <si>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</si>
  <si>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</si>
  <si>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</si>
  <si>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</si>
  <si>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</si>
  <si>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</si>
  <si>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</si>
  <si>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</si>
  <si>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</si>
  <si>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</si>
  <si>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</si>
  <si>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</si>
  <si>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</si>
  <si>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</si>
  <si>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</si>
  <si>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</si>
  <si>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</si>
  <si>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</si>
  <si>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</si>
  <si>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</si>
  <si>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</si>
  <si>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</si>
  <si>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</si>
  <si>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</si>
  <si>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</si>
  <si>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</si>
  <si>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</si>
  <si>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</si>
  <si>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</si>
  <si>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</si>
  <si>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</si>
  <si>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</si>
  <si>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</si>
  <si>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</si>
  <si>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</si>
  <si>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</si>
  <si>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</si>
  <si>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</si>
  <si>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</si>
  <si>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</si>
  <si>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</si>
  <si>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</si>
  <si>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</si>
  <si>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</si>
  <si>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</si>
  <si>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</si>
  <si>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</si>
  <si>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</si>
  <si>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</si>
  <si>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</si>
  <si>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</si>
  <si>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</si>
  <si>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</si>
  <si>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</si>
  <si>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</si>
  <si>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</si>
  <si>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</si>
  <si>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</si>
  <si>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</si>
  <si>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</si>
  <si>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</si>
  <si>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</si>
  <si>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</si>
  <si>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</si>
  <si>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</si>
  <si>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</si>
  <si>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</si>
  <si>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</si>
  <si>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</si>
  <si>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</si>
  <si>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</si>
  <si>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</si>
  <si>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</si>
  <si>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</si>
  <si>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</si>
  <si>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</si>
  <si>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</si>
  <si>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</si>
  <si>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</si>
  <si>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</si>
  <si>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</si>
  <si>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</si>
  <si>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</si>
  <si>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</si>
  <si>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</si>
  <si>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</si>
  <si>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</si>
  <si>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</si>
  <si>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</si>
  <si>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</si>
  <si>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</si>
  <si>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</si>
  <si>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</si>
  <si>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</si>
  <si>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</si>
  <si>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</si>
  <si>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</si>
  <si>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</si>
  <si>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</si>
  <si>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</si>
  <si>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</si>
  <si>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</si>
  <si>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</si>
  <si>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</si>
  <si>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</si>
  <si>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</si>
  <si>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</si>
  <si>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</si>
  <si>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</si>
  <si>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</si>
  <si>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</si>
  <si>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</si>
  <si>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</si>
  <si>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</si>
  <si>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</si>
  <si>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</si>
  <si>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</si>
  <si>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</si>
  <si>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</si>
  <si>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</si>
  <si>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</si>
  <si>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</si>
  <si>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</si>
  <si>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</si>
  <si>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</si>
  <si>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</si>
  <si>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</si>
  <si>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</si>
  <si>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</si>
  <si>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</si>
  <si>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</si>
  <si>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</si>
  <si>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</si>
  <si>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</si>
  <si>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</si>
  <si>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</si>
  <si>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</si>
  <si>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</si>
  <si>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</si>
  <si>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</si>
  <si>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</si>
  <si>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</si>
  <si>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</si>
  <si>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</si>
  <si>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</si>
  <si>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</si>
  <si>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</si>
  <si>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</si>
  <si>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</si>
  <si>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</si>
  <si>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</si>
  <si>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</si>
  <si>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</si>
  <si>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</si>
  <si>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</si>
  <si>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</si>
  <si>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</si>
  <si>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</si>
  <si>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</si>
  <si>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</si>
  <si>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</si>
  <si>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</si>
  <si>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</si>
  <si>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</si>
  <si>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</si>
  <si>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</si>
  <si>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</si>
  <si>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</si>
  <si>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</si>
  <si>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</si>
  <si>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</si>
  <si>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</si>
  <si>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</si>
  <si>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</si>
  <si>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</si>
  <si>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</si>
  <si>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</si>
  <si>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</si>
  <si>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</si>
  <si>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</si>
  <si>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</si>
  <si>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</si>
  <si>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</si>
  <si>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</si>
  <si>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</si>
  <si>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</si>
  <si>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</si>
  <si>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</si>
  <si>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</si>
  <si>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</si>
  <si>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</si>
  <si>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</si>
  <si>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</si>
  <si>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</si>
  <si>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</si>
  <si>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</si>
  <si>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</si>
  <si>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</si>
  <si>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</si>
  <si>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</si>
  <si>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</si>
  <si>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</si>
  <si>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</si>
  <si>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</si>
  <si>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</si>
  <si>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</si>
  <si>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</si>
  <si>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</si>
  <si>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</si>
  <si>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</si>
  <si>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</si>
  <si>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</si>
  <si>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</si>
  <si>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</si>
  <si>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</si>
  <si>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</si>
  <si>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</si>
  <si>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</si>
  <si>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</si>
  <si>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</si>
  <si>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</si>
  <si>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</si>
  <si>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</si>
  <si>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</si>
  <si>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</si>
  <si>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</si>
  <si>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</si>
  <si>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</si>
  <si>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</si>
  <si>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</si>
  <si>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</si>
  <si>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</si>
  <si>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</si>
  <si>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</si>
  <si>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</si>
  <si>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</si>
  <si>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</si>
  <si>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</si>
  <si>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</si>
  <si>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</si>
  <si>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</si>
  <si>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</si>
  <si>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</si>
  <si>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</si>
  <si>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</si>
  <si>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</si>
  <si>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</si>
  <si>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</si>
  <si>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</si>
  <si>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</si>
  <si>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</si>
  <si>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</si>
  <si>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</si>
  <si>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</si>
  <si>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</si>
  <si>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</si>
  <si>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</si>
  <si>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</si>
  <si>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</si>
  <si>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</si>
  <si>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</si>
  <si>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</si>
  <si>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</si>
  <si>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</si>
  <si>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</si>
  <si>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</si>
  <si>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</si>
  <si>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</si>
  <si>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</si>
  <si>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</si>
  <si>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</si>
  <si>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</si>
  <si>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</si>
  <si>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</si>
  <si>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</si>
  <si>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</si>
  <si>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</si>
  <si>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</si>
  <si>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</si>
  <si>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</si>
  <si>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</si>
  <si>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</si>
  <si>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</si>
  <si>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</si>
  <si>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</si>
  <si>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</si>
  <si>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</si>
  <si>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</si>
  <si>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</si>
  <si>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</si>
  <si>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</si>
  <si>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</si>
  <si>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</si>
  <si>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</si>
  <si>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</si>
  <si>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</si>
  <si>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</si>
  <si>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</si>
  <si>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</si>
  <si>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</si>
  <si>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</si>
  <si>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</si>
  <si>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</si>
  <si>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</si>
  <si>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</si>
  <si>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</si>
  <si>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</si>
  <si>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</si>
  <si>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</si>
  <si>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</si>
  <si>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</si>
  <si>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</si>
  <si>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</si>
  <si>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</si>
  <si>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</si>
  <si>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</si>
  <si>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</si>
  <si>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</si>
  <si>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</si>
  <si>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</si>
  <si>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</si>
  <si>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</si>
  <si>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</si>
  <si>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</si>
  <si>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</si>
  <si>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</si>
  <si>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</si>
  <si>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</si>
  <si>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</si>
  <si>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</si>
  <si>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</si>
  <si>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</si>
  <si>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</si>
  <si>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</si>
  <si>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</si>
  <si>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</si>
  <si>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</si>
  <si>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</si>
  <si>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</si>
  <si>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</si>
  <si>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</si>
  <si>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</si>
  <si>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</si>
  <si>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</si>
  <si>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</si>
  <si>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</si>
  <si>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</si>
  <si>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</si>
  <si>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</si>
  <si>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</si>
  <si>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</si>
  <si>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</si>
  <si>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</si>
  <si>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</si>
  <si>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</si>
  <si>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</si>
  <si>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</si>
  <si>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</si>
  <si>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</si>
  <si>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</si>
  <si>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</si>
  <si>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</si>
  <si>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</si>
  <si>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</si>
  <si>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</si>
  <si>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</si>
  <si>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</si>
  <si>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</si>
  <si>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</si>
  <si>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</si>
  <si>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</si>
  <si>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</si>
  <si>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</si>
  <si>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</si>
  <si>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</si>
  <si>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</si>
  <si>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</si>
  <si>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</si>
  <si>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</si>
  <si>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</si>
  <si>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</si>
  <si>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</si>
  <si>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</si>
  <si>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</si>
  <si>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</si>
  <si>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</si>
  <si>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</si>
  <si>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</si>
  <si>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</si>
  <si>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</si>
  <si>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</si>
  <si>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</si>
  <si>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</si>
  <si>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</si>
  <si>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</si>
  <si>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</si>
  <si>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</si>
  <si>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</si>
  <si>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</si>
  <si>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</si>
  <si>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</si>
  <si>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</si>
  <si>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</si>
  <si>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</si>
  <si>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</si>
  <si>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</si>
  <si>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</si>
  <si>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</si>
  <si>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</si>
  <si>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</si>
  <si>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</si>
  <si>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</si>
  <si>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</si>
  <si>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</si>
  <si>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</si>
  <si>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</si>
  <si>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</si>
  <si>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</si>
  <si>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</si>
  <si>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</si>
  <si>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</si>
  <si>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</si>
  <si>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</si>
  <si>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</si>
  <si>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</si>
  <si>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</si>
  <si>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</si>
  <si>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</si>
  <si>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</si>
  <si>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</si>
  <si>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</si>
  <si>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</si>
  <si>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</si>
  <si>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</si>
  <si>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</si>
  <si>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</si>
  <si>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</si>
  <si>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</si>
  <si>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</si>
  <si>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</si>
  <si>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</si>
  <si>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</si>
  <si>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</si>
  <si>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</si>
  <si>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</si>
  <si>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</si>
  <si>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</si>
  <si>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</si>
  <si>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</si>
  <si>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</si>
  <si>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</si>
  <si>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</si>
  <si>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</si>
  <si>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</si>
  <si>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</si>
  <si>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</si>
  <si>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</si>
  <si>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</si>
  <si>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</si>
  <si>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</si>
  <si>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</si>
  <si>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</si>
  <si>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</si>
  <si>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</si>
  <si>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</si>
  <si>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</si>
  <si>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</si>
  <si>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</si>
  <si>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</si>
  <si>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</si>
  <si>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</si>
  <si>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</si>
  <si>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</si>
  <si>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</si>
  <si>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</si>
  <si>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</si>
  <si>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</si>
  <si>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</si>
  <si>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</si>
  <si>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</si>
  <si>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</si>
  <si>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</si>
  <si>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</si>
  <si>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</si>
  <si>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</si>
  <si>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</si>
  <si>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</si>
  <si>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</si>
  <si>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</si>
  <si>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</si>
  <si>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</si>
  <si>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</si>
  <si>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</si>
  <si>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</si>
  <si>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</si>
  <si>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</si>
  <si>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</si>
  <si>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</si>
  <si>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</si>
  <si>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</si>
  <si>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</si>
  <si>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</si>
  <si>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</si>
  <si>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</si>
  <si>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</si>
  <si>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</si>
  <si>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</si>
  <si>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</si>
  <si>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</si>
  <si>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</si>
  <si>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</si>
  <si>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</si>
  <si>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</si>
  <si>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</si>
  <si>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</si>
  <si>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</si>
  <si>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</si>
  <si>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</si>
  <si>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</si>
  <si>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</si>
  <si>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</si>
  <si>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</si>
  <si>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</si>
  <si>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</si>
  <si>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</si>
  <si>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</si>
  <si>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</si>
  <si>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</si>
  <si>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</si>
  <si>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</si>
  <si>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</si>
  <si>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</si>
  <si>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</si>
  <si>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</si>
  <si>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</si>
  <si>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</si>
  <si>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</si>
  <si>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</si>
  <si>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</si>
  <si>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</si>
  <si>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</si>
  <si>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</si>
  <si>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</si>
  <si>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</si>
  <si>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</si>
  <si>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</si>
  <si>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</si>
  <si>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</si>
  <si>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</si>
  <si>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</si>
  <si>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</si>
  <si>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</si>
  <si>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</si>
  <si>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</si>
  <si>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</si>
  <si>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</si>
  <si>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</si>
  <si>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</si>
  <si>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</si>
  <si>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</si>
  <si>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</si>
  <si>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</si>
  <si>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</si>
  <si>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</si>
  <si>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</si>
  <si>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</si>
  <si>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</si>
  <si>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</si>
  <si>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</si>
  <si>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</si>
  <si>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</si>
  <si>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</si>
  <si>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</si>
  <si>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</si>
  <si>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</si>
  <si>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</si>
  <si>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</si>
  <si>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</si>
  <si>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</si>
  <si>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</si>
  <si>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</si>
  <si>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</si>
  <si>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</si>
  <si>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</si>
  <si>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</si>
  <si>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</si>
  <si>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</si>
  <si>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</si>
  <si>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</si>
  <si>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</si>
  <si>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</si>
  <si>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</si>
  <si>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</si>
  <si>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</si>
  <si>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</si>
  <si>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</si>
  <si>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</si>
  <si>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</si>
  <si>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</si>
  <si>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</si>
  <si>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</si>
  <si>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</si>
  <si>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</si>
  <si>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</si>
  <si>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</si>
  <si>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</si>
  <si>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</si>
  <si>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</si>
  <si>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</si>
  <si>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</si>
  <si>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</si>
  <si>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</si>
  <si>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</si>
  <si>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</si>
  <si>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</si>
  <si>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</si>
  <si>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</si>
  <si>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</si>
  <si>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</si>
  <si>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</si>
  <si>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</si>
  <si>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</si>
  <si>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</si>
  <si>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</si>
  <si>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</si>
  <si>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</si>
  <si>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</si>
  <si>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</si>
  <si>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</si>
  <si>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</si>
  <si>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</si>
  <si>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</si>
  <si>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</si>
  <si>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</si>
  <si>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</si>
  <si>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</si>
  <si>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</si>
  <si>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</si>
  <si>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</si>
  <si>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</si>
  <si>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</si>
  <si>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</si>
  <si>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</si>
  <si>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</si>
  <si>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</si>
  <si>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</si>
  <si>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</si>
  <si>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</si>
  <si>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</si>
  <si>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</si>
  <si>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</si>
  <si>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</si>
  <si>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</si>
  <si>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</si>
  <si>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</si>
  <si>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</si>
  <si>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</si>
  <si>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</si>
  <si>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</si>
  <si>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</si>
  <si>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</si>
  <si>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</si>
  <si>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</si>
  <si>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</si>
  <si>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</si>
  <si>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</si>
  <si>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</si>
  <si>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</si>
  <si>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</si>
  <si>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</si>
  <si>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</si>
  <si>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</si>
  <si>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</si>
  <si>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</si>
  <si>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</si>
  <si>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</si>
  <si>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</si>
  <si>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</si>
  <si>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</si>
  <si>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</si>
  <si>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</si>
  <si>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</si>
  <si>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</si>
  <si>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</si>
  <si>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</si>
  <si>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</si>
  <si>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</si>
  <si>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</si>
  <si>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</si>
  <si>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</si>
  <si>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</si>
  <si>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</si>
  <si>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</si>
  <si>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</si>
  <si>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</si>
  <si>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</si>
  <si>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</si>
  <si>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</si>
  <si>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</si>
  <si>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</si>
  <si>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</si>
  <si>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</si>
  <si>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</si>
  <si>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</si>
  <si>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</si>
  <si>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</si>
  <si>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</si>
  <si>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</si>
  <si>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</si>
  <si>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</si>
  <si>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</si>
  <si>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</si>
  <si>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</si>
  <si>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</si>
  <si>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</si>
  <si>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</si>
  <si>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</si>
  <si>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</si>
  <si>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</si>
  <si>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</si>
  <si>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</si>
  <si>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</si>
  <si>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</si>
  <si>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</si>
  <si>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</si>
  <si>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</si>
  <si>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</si>
  <si>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</si>
  <si>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</si>
  <si>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</si>
  <si>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</si>
  <si>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</si>
  <si>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</si>
  <si>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</si>
  <si>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</si>
  <si>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</si>
  <si>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</si>
  <si>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</si>
  <si>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</si>
  <si>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</si>
  <si>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</si>
  <si>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</si>
  <si>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</si>
  <si>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</si>
  <si>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</si>
  <si>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</si>
  <si>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</si>
  <si>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</si>
  <si>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</si>
  <si>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</si>
  <si>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</si>
  <si>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</si>
  <si>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</si>
  <si>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</si>
  <si>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</si>
  <si>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</si>
  <si>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</si>
  <si>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</si>
  <si>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</si>
  <si>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</si>
  <si>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</si>
  <si>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</si>
  <si>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</si>
  <si>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</si>
  <si>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</si>
  <si>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</si>
  <si>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</si>
  <si>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</si>
  <si>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</si>
  <si>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</si>
  <si>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</si>
  <si>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</si>
  <si>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</si>
  <si>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</si>
  <si>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</si>
  <si>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</si>
  <si>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</si>
  <si>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</si>
  <si>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</si>
  <si>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</si>
  <si>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</si>
  <si>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</si>
  <si>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</si>
  <si>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</si>
  <si>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</si>
  <si>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</si>
  <si>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</si>
  <si>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</si>
  <si>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</si>
  <si>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</si>
  <si>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</si>
  <si>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</si>
  <si>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</si>
  <si>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</si>
  <si>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</si>
  <si>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</si>
  <si>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</si>
  <si>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</si>
  <si>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</si>
  <si>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</si>
  <si>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</si>
  <si>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</si>
  <si>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</si>
  <si>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</si>
  <si>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</si>
  <si>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</si>
  <si>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</si>
  <si>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</si>
  <si>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</si>
  <si>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</si>
  <si>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</si>
  <si>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</si>
  <si>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</si>
  <si>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</si>
  <si>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</si>
  <si>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</si>
  <si>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</si>
  <si>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</si>
  <si>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</si>
  <si>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</si>
  <si>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</si>
  <si>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</si>
  <si>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</si>
  <si>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</si>
  <si>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</si>
  <si>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</si>
  <si>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</si>
  <si>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</si>
  <si>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</si>
  <si>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</si>
  <si>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</si>
  <si>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</si>
  <si>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</si>
  <si>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</si>
  <si>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</si>
  <si>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</si>
  <si>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</si>
  <si>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</si>
  <si>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</si>
  <si>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</si>
  <si>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</si>
  <si>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</si>
  <si>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</si>
  <si>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</si>
  <si>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</si>
  <si>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</si>
  <si>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</si>
  <si>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</si>
  <si>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</si>
  <si>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</si>
  <si>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</si>
  <si>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</si>
  <si>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</si>
  <si>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</si>
  <si>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</si>
  <si>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</si>
  <si>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</si>
  <si>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</si>
  <si>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</si>
  <si>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</si>
  <si>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</si>
  <si>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</si>
  <si>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</si>
  <si>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</si>
  <si>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</si>
  <si>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</si>
  <si>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</si>
  <si>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</si>
  <si>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</si>
  <si>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</si>
  <si>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</si>
  <si>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</si>
  <si>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</si>
  <si>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</si>
  <si>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</si>
  <si>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</si>
  <si>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</si>
  <si>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</si>
  <si>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</si>
  <si>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</si>
  <si>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</si>
  <si>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</si>
  <si>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</si>
  <si>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</si>
  <si>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</si>
  <si>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</si>
  <si>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</si>
  <si>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</si>
  <si>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</si>
  <si>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</si>
  <si>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</si>
  <si>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</si>
  <si>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</si>
  <si>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</si>
  <si>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</si>
  <si>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</si>
  <si>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</si>
  <si>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</si>
  <si>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</si>
  <si>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</si>
  <si>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</si>
  <si>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</si>
  <si>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</si>
  <si>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</si>
  <si>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</si>
  <si>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</si>
  <si>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</si>
  <si>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</si>
  <si>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</si>
  <si>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</si>
  <si>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</si>
  <si>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</si>
  <si>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</si>
  <si>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</si>
  <si>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</si>
  <si>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</si>
  <si>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</si>
  <si>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</si>
  <si>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</si>
  <si>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</si>
  <si>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</si>
  <si>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</si>
  <si>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</si>
  <si>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</si>
  <si>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</si>
  <si>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</si>
  <si>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</si>
  <si>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</si>
  <si>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</si>
  <si>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</si>
  <si>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</si>
  <si>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</si>
  <si>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</si>
  <si>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</si>
  <si>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</si>
  <si>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</si>
  <si>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</si>
  <si>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</si>
  <si>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</si>
  <si>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</si>
  <si>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</si>
  <si>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</si>
  <si>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</si>
  <si>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</si>
  <si>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</si>
  <si>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</si>
  <si>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</si>
  <si>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</si>
  <si>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</si>
  <si>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</si>
  <si>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</si>
  <si>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</si>
  <si>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</si>
  <si>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</si>
  <si>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</si>
  <si>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</si>
  <si>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</si>
  <si>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</si>
  <si>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</si>
  <si>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</si>
  <si>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</si>
  <si>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</si>
  <si>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</si>
  <si>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</si>
  <si>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</si>
  <si>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</si>
  <si>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</si>
  <si>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</si>
  <si>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</si>
  <si>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</si>
  <si>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</si>
  <si>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</si>
  <si>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</si>
  <si>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</si>
  <si>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</si>
  <si>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</si>
  <si>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</si>
  <si>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</si>
  <si>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</si>
  <si>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</si>
  <si>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</si>
  <si>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</si>
  <si>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</si>
  <si>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</si>
  <si>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</si>
  <si>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</si>
  <si>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</si>
  <si>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</si>
  <si>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</si>
  <si>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</si>
  <si>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</si>
  <si>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</si>
  <si>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</si>
  <si>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</si>
  <si>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</si>
  <si>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</si>
  <si>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</si>
  <si>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</si>
  <si>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</si>
  <si>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</si>
  <si>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</si>
  <si>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</si>
  <si>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</si>
  <si>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</si>
  <si>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</si>
  <si>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</si>
  <si>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</si>
  <si>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</si>
  <si>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</si>
  <si>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</si>
  <si>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</si>
  <si>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</si>
  <si>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</si>
  <si>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</si>
  <si>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</si>
  <si>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</si>
  <si>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</si>
  <si>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</si>
  <si>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</si>
  <si>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</si>
  <si>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</si>
  <si>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</si>
  <si>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</si>
  <si>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</si>
  <si>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</si>
  <si>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</si>
  <si>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</si>
  <si>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</si>
  <si>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</si>
  <si>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</si>
  <si>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</si>
  <si>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</si>
  <si>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</si>
  <si>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</si>
  <si>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</si>
  <si>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</si>
  <si>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</si>
  <si>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</si>
  <si>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</si>
  <si>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</si>
  <si>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</si>
  <si>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</si>
  <si>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</si>
  <si>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</si>
  <si>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</si>
  <si>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</si>
  <si>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</si>
  <si>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</si>
  <si>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</si>
  <si>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</si>
  <si>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</si>
  <si>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</si>
  <si>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</si>
  <si>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</si>
  <si>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</si>
  <si>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</si>
  <si>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</si>
  <si>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</si>
  <si>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</si>
  <si>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</si>
  <si>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</si>
  <si>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</si>
  <si>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</si>
  <si>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</si>
  <si>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</si>
  <si>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</si>
  <si>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</si>
  <si>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</si>
  <si>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</si>
  <si>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</si>
  <si>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</si>
  <si>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</si>
  <si>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</si>
  <si>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</si>
  <si>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</si>
  <si>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</si>
  <si>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</si>
  <si>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</si>
  <si>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</si>
  <si>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</si>
  <si>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</si>
  <si>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</si>
  <si>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</si>
  <si>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</si>
  <si>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</si>
  <si>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</si>
  <si>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</si>
  <si>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</si>
  <si>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</si>
  <si>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</si>
  <si>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</si>
  <si>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</si>
  <si>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</si>
  <si>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</si>
  <si>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</si>
  <si>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</si>
  <si>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</si>
  <si>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</si>
  <si>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</si>
  <si>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</si>
  <si>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</si>
  <si>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</si>
  <si>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</si>
  <si>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</si>
  <si>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</si>
  <si>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</si>
  <si>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</si>
  <si>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</si>
  <si>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</si>
  <si>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</si>
  <si>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</si>
  <si>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</si>
  <si>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</si>
  <si>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</si>
  <si>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</si>
  <si>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</si>
  <si>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</si>
  <si>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</si>
  <si>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</si>
  <si>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</si>
  <si>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</si>
  <si>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</si>
  <si>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</si>
  <si>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</si>
  <si>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</si>
  <si>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</si>
  <si>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</si>
  <si>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</si>
  <si>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</si>
  <si>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</si>
  <si>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</si>
  <si>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</si>
  <si>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</si>
  <si>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</si>
  <si>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</si>
  <si>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</si>
  <si>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</si>
  <si>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</si>
  <si>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</si>
  <si>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</si>
  <si>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</si>
  <si>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</si>
  <si>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</si>
  <si>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</si>
  <si>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</si>
  <si>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</si>
  <si>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</si>
  <si>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</si>
  <si>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</si>
  <si>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</si>
  <si>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</si>
  <si>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</si>
  <si>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</si>
  <si>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</si>
  <si>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</si>
  <si>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</si>
  <si>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</si>
  <si>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</si>
  <si>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</si>
  <si>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</si>
  <si>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</si>
  <si>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</si>
  <si>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</si>
  <si>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</si>
  <si>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</si>
  <si>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</si>
  <si>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</si>
  <si>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</si>
  <si>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</si>
  <si>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</si>
  <si>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</si>
  <si>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</si>
  <si>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</si>
  <si>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</si>
  <si>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</si>
  <si>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</si>
  <si>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</si>
  <si>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</si>
  <si>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</si>
  <si>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</si>
  <si>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</si>
  <si>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</si>
  <si>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</si>
  <si>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</si>
  <si>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</si>
  <si>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</si>
  <si>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</si>
  <si>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</si>
  <si>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</si>
  <si>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</si>
  <si>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</si>
  <si>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</si>
  <si>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</si>
  <si>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</si>
  <si>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</si>
  <si>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</si>
  <si>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</si>
  <si>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</si>
  <si>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</si>
  <si>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</si>
  <si>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</si>
  <si>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</si>
  <si>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</si>
  <si>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</si>
  <si>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</si>
  <si>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</si>
  <si>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</si>
  <si>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</si>
  <si>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</si>
  <si>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</si>
  <si>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</si>
  <si>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</si>
  <si>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</si>
  <si>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</si>
  <si>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</si>
  <si>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</si>
  <si>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</si>
  <si>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</si>
  <si>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</si>
  <si>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</si>
  <si>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</si>
  <si>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</si>
  <si>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</si>
  <si>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</si>
  <si>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</si>
  <si>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</si>
  <si>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</si>
  <si>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</si>
  <si>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</si>
  <si>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</si>
  <si>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</si>
  <si>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</si>
  <si>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</si>
  <si>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</si>
  <si>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</si>
  <si>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</si>
  <si>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</si>
  <si>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</si>
  <si>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</si>
  <si>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</si>
  <si>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</si>
  <si>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</si>
  <si>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</si>
  <si>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</si>
  <si>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</si>
  <si>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</si>
  <si>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</si>
  <si>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</si>
  <si>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</si>
  <si>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</si>
  <si>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</si>
  <si>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</si>
  <si>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</si>
  <si>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</si>
  <si>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</si>
  <si>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</si>
  <si>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</si>
  <si>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</si>
  <si>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</si>
  <si>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</si>
  <si>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</si>
  <si>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</si>
  <si>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</si>
  <si>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</si>
  <si>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</si>
  <si>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</si>
  <si>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</si>
  <si>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</si>
  <si>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</si>
  <si>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</si>
  <si>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</si>
  <si>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</si>
  <si>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</si>
  <si>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</si>
  <si>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</si>
  <si>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</si>
  <si>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</si>
  <si>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</si>
  <si>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</si>
  <si>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</si>
  <si>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</si>
  <si>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</si>
  <si>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</si>
  <si>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</si>
  <si>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</si>
  <si>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</si>
  <si>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</si>
  <si>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</si>
  <si>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</si>
  <si>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</si>
  <si>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</si>
  <si>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</si>
  <si>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</si>
  <si>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</si>
  <si>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</si>
  <si>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</si>
  <si>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</si>
  <si>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</si>
  <si>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</si>
  <si>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</si>
  <si>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</si>
  <si>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</si>
  <si>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</si>
  <si>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</si>
  <si>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</si>
  <si>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</si>
  <si>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</si>
  <si>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</si>
  <si>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</si>
  <si>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</si>
  <si>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</si>
  <si>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</si>
  <si>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</si>
  <si>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</si>
  <si>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</si>
  <si>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</si>
  <si>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</si>
  <si>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</si>
  <si>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</si>
  <si>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</si>
  <si>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</si>
  <si>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</si>
  <si>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</si>
  <si>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</si>
  <si>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</si>
  <si>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</si>
  <si>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</si>
  <si>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</si>
  <si>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</si>
  <si>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</si>
  <si>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</si>
  <si>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</si>
  <si>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</si>
  <si>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</si>
  <si>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</si>
  <si>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</si>
  <si>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</si>
  <si>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</si>
  <si>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</si>
  <si>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</si>
  <si>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</si>
  <si>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</si>
  <si>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</si>
  <si>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</si>
  <si>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</si>
  <si>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</si>
  <si>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</si>
  <si>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</si>
  <si>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</si>
  <si>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</si>
  <si>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</si>
  <si>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</si>
  <si>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</si>
  <si>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</si>
  <si>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</si>
  <si>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</si>
  <si>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</si>
  <si>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</si>
  <si>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</si>
  <si>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</si>
  <si>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</si>
  <si>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</si>
  <si>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</si>
  <si>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</si>
  <si>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</si>
  <si>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</si>
  <si>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</si>
  <si>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</si>
  <si>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</si>
  <si>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</si>
  <si>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</si>
  <si>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</si>
  <si>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</si>
  <si>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</si>
  <si>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</si>
  <si>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</si>
  <si>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</si>
  <si>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</si>
  <si>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</si>
  <si>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</si>
  <si>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</si>
  <si>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</si>
  <si>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</si>
  <si>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</si>
  <si>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</si>
  <si>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</si>
  <si>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</si>
  <si>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</si>
  <si>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</si>
  <si>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</si>
  <si>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</si>
  <si>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</si>
  <si>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</si>
  <si>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</si>
  <si>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</si>
  <si>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</si>
  <si>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</si>
  <si>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</si>
  <si>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</si>
  <si>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</si>
  <si>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</si>
  <si>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</si>
  <si>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</si>
  <si>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</si>
  <si>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</si>
  <si>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</si>
  <si>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</si>
  <si>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</si>
  <si>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</si>
  <si>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</si>
  <si>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</si>
  <si>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</si>
  <si>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</si>
  <si>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</si>
  <si>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</si>
  <si>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</si>
  <si>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</si>
  <si>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</si>
  <si>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</si>
  <si>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</si>
  <si>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</si>
  <si>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</si>
  <si>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</si>
  <si>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</si>
  <si>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</si>
  <si>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</si>
  <si>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</si>
  <si>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</si>
  <si>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</si>
  <si>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</si>
  <si>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</si>
  <si>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</si>
  <si>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</si>
  <si>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</si>
  <si>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</si>
  <si>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</si>
  <si>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</si>
  <si>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</si>
  <si>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</si>
  <si>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</si>
  <si>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</si>
  <si>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</si>
  <si>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</si>
  <si>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</si>
  <si>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</si>
  <si>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</si>
  <si>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</si>
  <si>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</si>
  <si>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</si>
  <si>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</si>
  <si>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</si>
  <si>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</si>
  <si>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</si>
  <si>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</si>
  <si>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</si>
  <si>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</si>
  <si>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</si>
  <si>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</si>
  <si>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</si>
  <si>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</si>
  <si>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</si>
  <si>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</si>
  <si>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</si>
  <si>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</si>
  <si>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</si>
  <si>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</si>
  <si>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</si>
  <si>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</si>
  <si>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</si>
  <si>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</si>
  <si>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</si>
  <si>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</si>
  <si>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</si>
  <si>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</si>
  <si>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</si>
  <si>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</si>
  <si>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</si>
  <si>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</si>
  <si>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</si>
  <si>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</si>
  <si>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</si>
  <si>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</si>
  <si>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</si>
  <si>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</si>
  <si>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</si>
  <si>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</si>
  <si>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</si>
  <si>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</si>
  <si>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</si>
  <si>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</si>
  <si>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</si>
  <si>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</si>
  <si>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</si>
  <si>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</si>
  <si>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</si>
  <si>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</si>
  <si>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</si>
  <si>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</si>
  <si>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</si>
  <si>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</si>
  <si>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</si>
  <si>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</si>
  <si>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</si>
  <si>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</si>
  <si>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</si>
  <si>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</si>
  <si>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</si>
  <si>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</si>
  <si>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</si>
  <si>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</si>
  <si>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</si>
  <si>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</si>
  <si>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</si>
  <si>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</si>
  <si>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</si>
  <si>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</si>
  <si>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</si>
  <si>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</si>
  <si>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</si>
  <si>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</si>
  <si>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</si>
  <si>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</si>
  <si>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</si>
  <si>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</si>
  <si>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</si>
  <si>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</si>
  <si>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</si>
  <si>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</si>
  <si>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</si>
  <si>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</si>
  <si>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</si>
  <si>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</si>
  <si>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</si>
  <si>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</si>
  <si>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</si>
  <si>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</si>
  <si>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</si>
  <si>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</si>
  <si>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</si>
  <si>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</si>
  <si>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</si>
  <si>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</si>
  <si>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</si>
  <si>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</si>
  <si>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</si>
  <si>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</si>
  <si>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</si>
  <si>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</si>
  <si>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</si>
  <si>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</si>
  <si>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</si>
  <si>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</si>
  <si>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</si>
  <si>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</si>
  <si>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</si>
  <si>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</si>
  <si>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</si>
  <si>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</si>
  <si>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</si>
  <si>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</si>
  <si>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</si>
  <si>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</si>
  <si>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</si>
  <si>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</si>
  <si>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</si>
  <si>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</si>
  <si>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</si>
  <si>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</si>
  <si>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</si>
  <si>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</si>
  <si>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</si>
  <si>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</si>
  <si>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</si>
  <si>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</si>
  <si>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</si>
  <si>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</si>
  <si>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</si>
  <si>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</si>
  <si>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</si>
  <si>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</si>
  <si>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</si>
  <si>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</si>
  <si>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</si>
  <si>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</si>
  <si>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</si>
  <si>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</si>
  <si>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</si>
  <si>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</si>
  <si>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</si>
  <si>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</si>
  <si>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</si>
  <si>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</si>
  <si>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</si>
  <si>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</si>
  <si>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</si>
  <si>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</si>
  <si>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</si>
  <si>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</si>
  <si>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</si>
  <si>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</si>
  <si>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</si>
  <si>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</si>
  <si>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</si>
  <si>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</si>
  <si>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</si>
  <si>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</si>
  <si>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</si>
  <si>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</si>
  <si>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</si>
  <si>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</si>
  <si>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</si>
  <si>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</si>
  <si>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</si>
  <si>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</si>
  <si>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</si>
  <si>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</si>
  <si>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</si>
  <si>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</si>
  <si>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</si>
  <si>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</si>
  <si>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</si>
  <si>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</si>
  <si>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</si>
  <si>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</si>
  <si>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</si>
  <si>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</si>
  <si>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</si>
  <si>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</si>
  <si>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</si>
  <si>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</si>
  <si>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</si>
  <si>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</si>
  <si>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</si>
  <si>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</si>
  <si>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</si>
  <si>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</si>
  <si>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</si>
  <si>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</si>
  <si>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</si>
  <si>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</si>
  <si>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</si>
  <si>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</si>
  <si>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</si>
  <si>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</si>
  <si>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</si>
  <si>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</si>
  <si>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</si>
  <si>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</si>
  <si>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</si>
  <si>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</si>
  <si>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</si>
  <si>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</si>
  <si>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</si>
  <si>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</si>
  <si>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</si>
  <si>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</si>
  <si>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</si>
  <si>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</si>
  <si>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</si>
  <si>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</si>
  <si>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</si>
  <si>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</si>
  <si>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</si>
  <si>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</si>
  <si>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</si>
  <si>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</si>
  <si>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</si>
  <si>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</si>
  <si>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</si>
  <si>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</si>
  <si>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</si>
  <si>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</si>
  <si>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</si>
  <si>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</si>
  <si>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</si>
  <si>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</si>
  <si>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</si>
  <si>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</si>
  <si>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</si>
  <si>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</si>
  <si>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</si>
  <si>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</si>
  <si>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</si>
  <si>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</si>
  <si>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</si>
  <si>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</si>
  <si>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</si>
  <si>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</si>
  <si>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</si>
  <si>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</si>
  <si>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</si>
  <si>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</si>
  <si>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</si>
  <si>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</si>
  <si>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</si>
  <si>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</si>
  <si>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</si>
  <si>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</si>
  <si>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</si>
  <si>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</si>
  <si>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</si>
  <si>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</si>
  <si>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</si>
  <si>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</si>
  <si>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</si>
  <si>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</si>
  <si>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</si>
  <si>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</si>
  <si>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</si>
  <si>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</si>
  <si>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</si>
  <si>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</si>
  <si>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</si>
  <si>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</si>
  <si>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</si>
  <si>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</si>
  <si>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</si>
  <si>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</si>
  <si>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</si>
  <si>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</si>
  <si>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</si>
  <si>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</si>
  <si>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</si>
  <si>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</si>
  <si>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</si>
  <si>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</si>
  <si>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</si>
  <si>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</si>
  <si>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</si>
  <si>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</si>
  <si>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</si>
  <si>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</si>
  <si>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</si>
  <si>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</si>
  <si>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</si>
  <si>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</si>
  <si>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</si>
  <si>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</si>
  <si>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</si>
  <si>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</si>
  <si>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</si>
  <si>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</si>
  <si>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</si>
  <si>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</si>
  <si>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</si>
  <si>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</si>
  <si>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</si>
  <si>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</si>
  <si>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</si>
  <si>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</si>
  <si>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</si>
  <si>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</si>
  <si>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</si>
  <si>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</si>
  <si>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</si>
  <si>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</si>
  <si>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</si>
  <si>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</si>
  <si>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</si>
  <si>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</si>
  <si>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</si>
  <si>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</si>
  <si>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</si>
  <si>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</si>
  <si>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</si>
  <si>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</si>
  <si>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</si>
  <si>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</si>
  <si>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</si>
  <si>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</si>
  <si>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</si>
  <si>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</si>
  <si>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</si>
  <si>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</si>
  <si>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</si>
  <si>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</si>
  <si>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</si>
  <si>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</si>
  <si>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</si>
  <si>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</si>
  <si>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</si>
  <si>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</si>
  <si>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</si>
  <si>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</si>
  <si>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</si>
  <si>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</si>
  <si>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</si>
  <si>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</si>
  <si>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</si>
  <si>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</si>
  <si>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</si>
  <si>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</si>
  <si>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</si>
  <si>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</si>
  <si>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</si>
  <si>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</si>
  <si>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</si>
  <si>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</si>
  <si>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</si>
  <si>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</si>
  <si>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</si>
  <si>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</si>
  <si>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</si>
  <si>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</si>
  <si>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</si>
  <si>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</si>
  <si>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</si>
  <si>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</si>
  <si>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</si>
  <si>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</si>
  <si>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</si>
  <si>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</si>
  <si>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</si>
  <si>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</si>
  <si>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</si>
  <si>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</si>
  <si>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</si>
  <si>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</si>
  <si>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</si>
  <si>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</si>
  <si>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</si>
  <si>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</si>
  <si>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</si>
  <si>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</si>
  <si>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</si>
  <si>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</si>
  <si>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</si>
  <si>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</si>
  <si>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</si>
  <si>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</si>
  <si>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</si>
  <si>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</si>
  <si>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</si>
  <si>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</si>
  <si>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</si>
  <si>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</si>
  <si>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</si>
  <si>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</si>
  <si>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</si>
  <si>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</si>
  <si>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</si>
  <si>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</si>
  <si>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</si>
  <si>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</si>
  <si>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</si>
  <si>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</si>
  <si>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</si>
  <si>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</si>
  <si>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</si>
  <si>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</si>
  <si>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</si>
  <si>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</si>
  <si>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</si>
  <si>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</si>
  <si>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</si>
  <si>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</si>
  <si>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</si>
  <si>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</si>
  <si>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</si>
  <si>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</si>
  <si>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</si>
  <si>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</si>
  <si>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</si>
  <si>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</si>
  <si>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</si>
  <si>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</si>
  <si>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</si>
  <si>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</si>
  <si>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</si>
  <si>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</si>
  <si>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</si>
  <si>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</si>
  <si>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</si>
  <si>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</si>
  <si>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</si>
  <si>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</si>
  <si>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</si>
  <si>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</si>
  <si>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</si>
  <si>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</si>
  <si>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</si>
  <si>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</si>
  <si>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</si>
  <si>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</si>
  <si>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</si>
  <si>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</si>
  <si>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</si>
  <si>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</si>
  <si>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</si>
  <si>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</si>
  <si>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</si>
  <si>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</si>
  <si>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</si>
  <si>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</si>
  <si>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</si>
  <si>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</si>
  <si>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</si>
  <si>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</si>
  <si>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</si>
  <si>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</si>
  <si>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</si>
  <si>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</si>
  <si>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</si>
  <si>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</si>
  <si>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</si>
  <si>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</si>
  <si>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</si>
  <si>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</si>
  <si>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</si>
  <si>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</si>
  <si>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</si>
  <si>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</si>
  <si>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</si>
  <si>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</si>
  <si>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</si>
  <si>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</si>
  <si>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</si>
  <si>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</si>
  <si>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</si>
  <si>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</si>
  <si>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</si>
  <si>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</si>
  <si>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</si>
  <si>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</si>
  <si>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</si>
  <si>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</si>
  <si>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</si>
  <si>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</si>
  <si>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</si>
  <si>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</si>
  <si>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</si>
  <si>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</si>
  <si>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</si>
  <si>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</si>
  <si>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</si>
  <si>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</si>
  <si>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</si>
  <si>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</si>
  <si>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</si>
  <si>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</si>
  <si>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</si>
  <si>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</si>
  <si>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</si>
  <si>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</si>
  <si>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</si>
  <si>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</si>
  <si>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</si>
  <si>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</si>
  <si>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</si>
  <si>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</si>
  <si>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</si>
  <si>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</si>
  <si>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</si>
  <si>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</si>
  <si>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</si>
  <si>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</si>
  <si>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</si>
  <si>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</si>
  <si>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</si>
  <si>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</si>
  <si>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</si>
  <si>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</si>
  <si>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</si>
  <si>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</si>
  <si>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</si>
  <si>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</si>
  <si>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</si>
  <si>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</si>
  <si>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</si>
  <si>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</si>
  <si>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</si>
  <si>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</si>
  <si>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</si>
  <si>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</si>
  <si>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</si>
  <si>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</si>
  <si>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</si>
  <si>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</si>
  <si>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</si>
  <si>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</si>
  <si>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</si>
  <si>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</si>
  <si>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</si>
  <si>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</si>
  <si>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</si>
  <si>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</si>
  <si>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</si>
  <si>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</si>
  <si>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</si>
  <si>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</si>
  <si>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</si>
  <si>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</si>
  <si>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</si>
  <si>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</si>
  <si>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</si>
  <si>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</si>
  <si>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</si>
  <si>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</si>
  <si>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</si>
  <si>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</si>
  <si>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</si>
  <si>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</si>
  <si>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</si>
  <si>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</si>
  <si>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</si>
  <si>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</si>
  <si>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</si>
  <si>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</si>
  <si>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</si>
  <si>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</si>
  <si>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</si>
  <si>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</si>
  <si>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</si>
  <si>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</si>
  <si>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</si>
  <si>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</si>
  <si>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</si>
  <si>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</si>
  <si>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</si>
  <si>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</si>
  <si>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</si>
  <si>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</si>
  <si>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</si>
  <si>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</si>
  <si>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</si>
  <si>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</si>
  <si>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</si>
  <si>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</si>
  <si>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</si>
  <si>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</si>
  <si>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</si>
  <si>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</si>
  <si>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</si>
  <si>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</si>
  <si>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</si>
  <si>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</si>
  <si>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</si>
  <si>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</si>
  <si>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</si>
  <si>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</si>
  <si>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</si>
  <si>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</si>
  <si>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</si>
  <si>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</si>
  <si>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</si>
  <si>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</si>
  <si>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</si>
  <si>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</si>
  <si>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</si>
  <si>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</si>
  <si>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</si>
  <si>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</si>
  <si>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</si>
  <si>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</si>
  <si>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</si>
  <si>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</si>
  <si>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</si>
  <si>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</si>
  <si>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</si>
  <si>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</si>
  <si>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</si>
  <si>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</si>
  <si>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</si>
  <si>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</si>
  <si>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</si>
  <si>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</si>
  <si>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</si>
  <si>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</si>
  <si>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</si>
  <si>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</si>
  <si>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</si>
  <si>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</si>
  <si>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</si>
  <si>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</si>
  <si>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</si>
  <si>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</si>
  <si>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</si>
  <si>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</si>
  <si>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</si>
  <si>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</si>
  <si>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</si>
  <si>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</si>
  <si>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</si>
  <si>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</si>
  <si>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</si>
  <si>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</si>
  <si>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</si>
  <si>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</si>
  <si>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</si>
  <si>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</si>
  <si>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</si>
  <si>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</si>
  <si>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</si>
  <si>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</si>
  <si>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</si>
  <si>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</si>
  <si>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</si>
  <si>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</si>
  <si>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</si>
  <si>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</si>
  <si>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</si>
  <si>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</si>
  <si>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</si>
  <si>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</si>
  <si>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</si>
  <si>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</si>
  <si>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</si>
  <si>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</si>
  <si>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</si>
  <si>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</si>
  <si>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</si>
  <si>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</si>
  <si>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</si>
  <si>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</si>
  <si>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</si>
  <si>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</si>
  <si>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</si>
  <si>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</si>
  <si>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</si>
  <si>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</si>
  <si>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</si>
  <si>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</si>
  <si>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</si>
  <si>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</si>
  <si>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</si>
  <si>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</si>
  <si>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</si>
  <si>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</si>
  <si>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</si>
  <si>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</si>
  <si>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</si>
  <si>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</si>
  <si>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</si>
  <si>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</si>
  <si>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</si>
  <si>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</si>
  <si>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</si>
  <si>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</si>
  <si>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</si>
  <si>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</si>
  <si>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</si>
  <si>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</si>
  <si>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</si>
  <si>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</si>
  <si>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</si>
  <si>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</si>
  <si>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</si>
  <si>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</si>
  <si>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</si>
  <si>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</si>
  <si>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</si>
  <si>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</si>
  <si>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</si>
  <si>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</si>
  <si>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</si>
  <si>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</si>
  <si>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</si>
  <si>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</si>
  <si>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</si>
  <si>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</si>
  <si>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</si>
  <si>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</si>
  <si>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</si>
  <si>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</si>
  <si>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</si>
  <si>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</si>
  <si>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</si>
  <si>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</si>
  <si>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</si>
  <si>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</si>
  <si>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</si>
  <si>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</si>
  <si>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</si>
  <si>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</si>
  <si>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</si>
  <si>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</si>
  <si>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</si>
  <si>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</si>
  <si>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</si>
  <si>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</si>
  <si>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</si>
  <si>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</si>
  <si>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</si>
  <si>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</si>
  <si>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</si>
  <si>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</si>
  <si>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</si>
  <si>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</si>
  <si>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</si>
  <si>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</si>
  <si>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</si>
  <si>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</si>
  <si>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</si>
  <si>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</si>
  <si>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</si>
  <si>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</si>
  <si>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</si>
  <si>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</si>
  <si>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</si>
  <si>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</si>
  <si>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</si>
  <si>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</si>
  <si>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</si>
  <si>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</si>
  <si>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</si>
  <si>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</si>
  <si>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</si>
  <si>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</si>
  <si>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</si>
  <si>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</si>
  <si>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</si>
  <si>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</si>
  <si>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</si>
  <si>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</si>
  <si>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</si>
  <si>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</si>
  <si>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</si>
  <si>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</si>
  <si>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</si>
  <si>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</si>
  <si>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</si>
  <si>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</si>
  <si>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</si>
  <si>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</si>
  <si>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</si>
  <si>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</si>
  <si>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</si>
  <si>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</si>
  <si>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</si>
  <si>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</si>
  <si>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</si>
  <si>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</si>
  <si>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</si>
  <si>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</si>
  <si>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</si>
  <si>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</si>
  <si>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</si>
  <si>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</si>
  <si>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</si>
  <si>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</si>
  <si>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</si>
  <si>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</si>
  <si>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</si>
  <si>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</si>
  <si>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</si>
  <si>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</si>
  <si>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</si>
  <si>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</si>
  <si>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</si>
  <si>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</si>
  <si>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</si>
  <si>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</si>
  <si>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</si>
  <si>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</si>
  <si>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</si>
  <si>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</si>
  <si>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</si>
  <si>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</si>
  <si>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</si>
  <si>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</si>
  <si>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</si>
  <si>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</si>
  <si>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</si>
  <si>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</si>
  <si>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</si>
  <si>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</si>
  <si>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</si>
  <si>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</si>
  <si>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</si>
  <si>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</si>
  <si>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</si>
  <si>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</si>
  <si>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</si>
  <si>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</si>
  <si>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</si>
  <si>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</si>
  <si>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</si>
  <si>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</si>
  <si>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</si>
  <si>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</si>
  <si>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</si>
  <si>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</si>
  <si>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</si>
  <si>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</si>
  <si>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</si>
  <si>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</si>
  <si>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</si>
  <si>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</si>
  <si>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</si>
  <si>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</si>
  <si>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</si>
  <si>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</si>
  <si>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</si>
  <si>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</si>
  <si>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</si>
  <si>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</si>
  <si>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</si>
  <si>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</si>
  <si>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</si>
  <si>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</si>
  <si>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</si>
  <si>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</si>
  <si>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</si>
  <si>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</si>
  <si>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</si>
  <si>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</si>
  <si>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</si>
  <si>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</si>
  <si>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</si>
  <si>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</si>
  <si>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</si>
  <si>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</si>
  <si>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</si>
  <si>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</si>
  <si>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</si>
  <si>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</si>
  <si>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</si>
  <si>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</si>
  <si>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</si>
  <si>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</si>
  <si>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</si>
  <si>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</si>
  <si>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</si>
  <si>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</si>
  <si>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</si>
  <si>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</si>
  <si>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</si>
  <si>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</si>
  <si>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</si>
  <si>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</si>
  <si>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</si>
  <si>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</si>
  <si>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</si>
  <si>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</si>
  <si>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</si>
  <si>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</si>
  <si>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</si>
  <si>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</si>
  <si>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</si>
  <si>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</si>
  <si>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</si>
  <si>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</si>
  <si>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</si>
  <si>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</si>
  <si>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</si>
  <si>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</si>
  <si>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</si>
  <si>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</si>
  <si>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</si>
  <si>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</si>
  <si>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</si>
  <si>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</si>
  <si>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</si>
  <si>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</si>
  <si>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</si>
  <si>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</si>
  <si>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</si>
  <si>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</si>
  <si>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</si>
  <si>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</si>
  <si>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</si>
  <si>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</si>
  <si>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</si>
  <si>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</si>
  <si>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</si>
  <si>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</si>
  <si>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</si>
  <si>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</si>
  <si>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</si>
  <si>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</si>
  <si>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</si>
  <si>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</si>
  <si>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</si>
  <si>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</si>
  <si>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</si>
  <si>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</si>
  <si>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</si>
  <si>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</si>
  <si>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</si>
  <si>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</si>
  <si>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</si>
  <si>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</si>
  <si>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</si>
  <si>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</si>
  <si>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</si>
  <si>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</si>
  <si>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</si>
  <si>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</si>
  <si>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</si>
  <si>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</si>
  <si>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</si>
  <si>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</si>
  <si>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</si>
  <si>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</si>
  <si>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</si>
  <si>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</si>
  <si>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</si>
  <si>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</si>
  <si>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</si>
  <si>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</si>
  <si>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</si>
  <si>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</si>
  <si>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</si>
  <si>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</si>
  <si>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</si>
  <si>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</si>
  <si>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</si>
  <si>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</si>
  <si>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</si>
  <si>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</si>
  <si>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</si>
  <si>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</si>
  <si>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</si>
  <si>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</si>
  <si>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</si>
  <si>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</si>
  <si>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</si>
  <si>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</si>
  <si>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</si>
  <si>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</si>
  <si>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</si>
  <si>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</si>
  <si>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</si>
  <si>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</si>
  <si>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</si>
  <si>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</si>
  <si>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</si>
  <si>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</si>
  <si>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</si>
  <si>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</si>
  <si>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</si>
  <si>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</si>
  <si>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</si>
  <si>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</si>
  <si>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</si>
  <si>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</si>
  <si>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</si>
  <si>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</si>
  <si>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</si>
  <si>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</si>
  <si>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</si>
  <si>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</si>
  <si>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</si>
  <si>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</si>
  <si>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</si>
  <si>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</si>
  <si>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</si>
  <si>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</si>
  <si>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</si>
  <si>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</si>
  <si>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</si>
  <si>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</si>
  <si>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</si>
  <si>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</si>
  <si>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</si>
  <si>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</si>
  <si>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</si>
  <si>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</si>
  <si>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</si>
  <si>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</si>
  <si>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</si>
  <si>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</si>
  <si>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</si>
  <si>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</si>
  <si>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</si>
  <si>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</si>
  <si>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</si>
  <si>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</si>
  <si>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</si>
  <si>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</si>
  <si>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</si>
  <si>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</si>
  <si>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</si>
  <si>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</si>
  <si>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</si>
  <si>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</si>
  <si>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</si>
  <si>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</si>
  <si>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</si>
  <si>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</si>
  <si>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</si>
  <si>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</si>
  <si>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</si>
  <si>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</si>
  <si>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</si>
  <si>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</si>
  <si>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</si>
  <si>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</si>
  <si>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</si>
  <si>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</si>
  <si>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</si>
  <si>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</si>
  <si>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</si>
  <si>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</si>
  <si>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</si>
  <si>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</si>
  <si>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</si>
  <si>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</si>
  <si>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</si>
  <si>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</si>
  <si>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</si>
  <si>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</si>
  <si>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</si>
  <si>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</si>
  <si>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</si>
  <si>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</si>
  <si>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</si>
  <si>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</si>
  <si>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</si>
  <si>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</si>
  <si>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</si>
  <si>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</si>
  <si>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</si>
  <si>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</si>
  <si>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</si>
  <si>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</si>
  <si>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</si>
  <si>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</si>
  <si>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</si>
  <si>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</si>
  <si>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</si>
  <si>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</si>
  <si>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</si>
  <si>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</si>
  <si>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</si>
  <si>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</si>
  <si>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</si>
  <si>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</si>
  <si>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</si>
  <si>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</si>
  <si>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</si>
  <si>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</si>
  <si>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</si>
  <si>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</si>
  <si>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</si>
  <si>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</si>
  <si>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</si>
  <si>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</si>
  <si>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</si>
  <si>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</si>
  <si>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</si>
  <si>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</si>
  <si>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</si>
  <si>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</si>
  <si>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</si>
  <si>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</si>
  <si>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</si>
  <si>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</si>
  <si>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</si>
  <si>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</si>
  <si>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</si>
  <si>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</si>
  <si>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</si>
  <si>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</si>
  <si>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</si>
  <si>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</si>
  <si>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</si>
  <si>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</si>
  <si>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</si>
  <si>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</si>
  <si>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</si>
  <si>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</si>
  <si>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</si>
  <si>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</si>
  <si>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</si>
  <si>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</si>
  <si>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</si>
  <si>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</si>
  <si>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</si>
  <si>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</si>
  <si>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</si>
  <si>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</si>
  <si>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</si>
  <si>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</si>
  <si>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</si>
  <si>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</si>
  <si>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</si>
  <si>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</si>
  <si>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</si>
  <si>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</si>
  <si>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</si>
  <si>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</si>
  <si>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</si>
  <si>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</si>
  <si>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</si>
  <si>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</si>
  <si>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</si>
  <si>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</si>
  <si>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</si>
  <si>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</si>
  <si>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</si>
  <si>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</si>
  <si>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</si>
  <si>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</si>
  <si>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</si>
  <si>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</si>
  <si>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</si>
  <si>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</si>
  <si>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</si>
  <si>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</si>
  <si>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</si>
  <si>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</si>
  <si>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</si>
  <si>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</si>
  <si>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</si>
  <si>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</si>
  <si>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</si>
  <si>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</si>
  <si>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</si>
  <si>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</si>
  <si>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</si>
  <si>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</si>
  <si>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</si>
  <si>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</si>
  <si>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</si>
  <si>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</si>
  <si>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</si>
  <si>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</si>
  <si>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</si>
  <si>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</si>
  <si>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</si>
  <si>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</si>
  <si>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</si>
  <si>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</si>
  <si>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</si>
  <si>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</si>
  <si>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</si>
  <si>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</si>
  <si>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</si>
  <si>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</si>
  <si>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</si>
  <si>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</si>
  <si>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</si>
  <si>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</si>
  <si>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</si>
  <si>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</si>
  <si>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</si>
  <si>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</si>
  <si>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</si>
  <si>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</si>
  <si>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</si>
  <si>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</si>
  <si>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</si>
  <si>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</si>
  <si>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</si>
  <si>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</si>
  <si>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</si>
  <si>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</si>
  <si>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</si>
  <si>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</si>
  <si>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</si>
  <si>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</si>
  <si>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</si>
  <si>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</si>
  <si>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</si>
  <si>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</si>
  <si>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</si>
  <si>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</si>
  <si>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</si>
  <si>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</si>
  <si>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</si>
  <si>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</si>
  <si>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</si>
  <si>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</si>
  <si>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</si>
  <si>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</si>
  <si>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</si>
  <si>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</si>
  <si>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</si>
  <si>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</si>
  <si>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</si>
  <si>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</si>
  <si>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</si>
  <si>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</si>
  <si>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</si>
  <si>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</si>
  <si>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</si>
  <si>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</si>
  <si>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</si>
  <si>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</si>
  <si>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</si>
  <si>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</si>
  <si>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</si>
  <si>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</si>
  <si>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</si>
  <si>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</si>
  <si>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</si>
  <si>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</si>
  <si>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</si>
  <si>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</si>
  <si>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</si>
  <si>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</si>
  <si>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</si>
  <si>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</si>
  <si>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</si>
  <si>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</si>
  <si>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</si>
  <si>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</si>
  <si>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</si>
  <si>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</si>
  <si>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</si>
  <si>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</si>
  <si>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</si>
  <si>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</si>
  <si>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</si>
  <si>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</si>
  <si>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</si>
  <si>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</si>
  <si>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</si>
  <si>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</si>
  <si>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</si>
  <si>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</si>
  <si>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</si>
  <si>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</si>
  <si>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</si>
  <si>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</si>
  <si>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</si>
  <si>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</si>
  <si>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</si>
  <si>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</si>
  <si>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</si>
  <si>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</si>
  <si>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</si>
  <si>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</si>
  <si>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</si>
  <si>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</si>
  <si>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</si>
  <si>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</si>
  <si>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</si>
  <si>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</si>
  <si>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</si>
  <si>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</si>
  <si>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</si>
  <si>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</si>
  <si>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</si>
  <si>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</si>
  <si>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</si>
  <si>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</si>
  <si>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</si>
  <si>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</si>
  <si>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</si>
  <si>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</si>
  <si>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</si>
  <si>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</si>
  <si>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</si>
  <si>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</si>
  <si>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</si>
  <si>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</si>
  <si>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</si>
  <si>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</si>
  <si>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</si>
  <si>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</si>
  <si>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</si>
  <si>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</si>
  <si>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</si>
  <si>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</si>
  <si>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</si>
  <si>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</si>
  <si>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</si>
  <si>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</si>
  <si>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</si>
  <si>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</si>
  <si>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</si>
  <si>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</si>
  <si>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</si>
  <si>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</si>
  <si>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</si>
  <si>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</si>
  <si>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</si>
  <si>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</si>
  <si>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</si>
  <si>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</si>
  <si>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</si>
  <si>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</si>
  <si>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</si>
  <si>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</si>
  <si>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</si>
  <si>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</si>
  <si>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</si>
  <si>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</si>
  <si>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</si>
  <si>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</si>
  <si>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</si>
  <si>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</si>
  <si>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</si>
  <si>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</si>
  <si>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</si>
  <si>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</si>
  <si>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</si>
  <si>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</si>
  <si>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</si>
  <si>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</si>
  <si>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</si>
  <si>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</si>
  <si>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</si>
  <si>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</si>
  <si>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</si>
  <si>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</si>
  <si>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</si>
  <si>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</si>
  <si>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</si>
  <si>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</si>
  <si>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</si>
  <si>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</si>
  <si>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</si>
  <si>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</si>
  <si>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</si>
  <si>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</si>
  <si>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</si>
  <si>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</si>
  <si>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</si>
  <si>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</si>
  <si>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</si>
  <si>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</si>
  <si>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</si>
  <si>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</si>
  <si>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</si>
  <si>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</si>
  <si>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</si>
  <si>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</si>
  <si>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</si>
  <si>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</si>
  <si>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</si>
  <si>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</si>
  <si>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</si>
  <si>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</si>
  <si>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</si>
  <si>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</si>
  <si>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</si>
  <si>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</si>
  <si>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</si>
  <si>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</si>
  <si>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</si>
  <si>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</si>
  <si>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</si>
  <si>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</si>
  <si>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</si>
  <si>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</si>
  <si>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</si>
  <si>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</si>
  <si>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</si>
  <si>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</si>
  <si>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</si>
  <si>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</si>
  <si>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</si>
  <si>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</si>
  <si>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</si>
  <si>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</si>
  <si>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</si>
  <si>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</si>
  <si>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</si>
  <si>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</si>
  <si>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</si>
  <si>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</si>
  <si>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</si>
  <si>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</si>
  <si>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</si>
  <si>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</si>
  <si>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</si>
  <si>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</si>
  <si>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</si>
  <si>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</si>
  <si>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</si>
  <si>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</si>
  <si>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</si>
  <si>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</si>
  <si>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</si>
  <si>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</si>
  <si>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</si>
  <si>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</si>
  <si>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</si>
  <si>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</si>
  <si>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</si>
  <si>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</si>
  <si>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</si>
  <si>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</si>
  <si>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</si>
  <si>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</si>
  <si>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</si>
  <si>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</si>
  <si>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</si>
  <si>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</si>
  <si>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</si>
  <si>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</si>
  <si>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</si>
  <si>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</si>
  <si>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</si>
  <si>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</si>
  <si>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</si>
  <si>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</si>
  <si>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</si>
  <si>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</si>
  <si>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</si>
  <si>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</si>
  <si>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</si>
  <si>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</si>
  <si>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</si>
  <si>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</si>
  <si>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</si>
  <si>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</si>
  <si>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</si>
  <si>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</si>
  <si>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</si>
  <si>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</si>
  <si>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</si>
  <si>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</si>
  <si>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</si>
  <si>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</si>
  <si>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</si>
  <si>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</si>
  <si>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</si>
  <si>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</si>
  <si>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</si>
  <si>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</si>
  <si>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</si>
  <si>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</si>
  <si>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</si>
  <si>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</si>
  <si>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</si>
  <si>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</si>
  <si>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</si>
  <si>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</si>
  <si>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</si>
  <si>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</si>
  <si>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</si>
  <si>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</si>
  <si>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</si>
  <si>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</si>
  <si>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</si>
  <si>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</si>
  <si>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</si>
  <si>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</si>
  <si>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</si>
  <si>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</si>
  <si>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</si>
  <si>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</si>
  <si>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</si>
  <si>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</si>
  <si>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</si>
  <si>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</si>
  <si>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</si>
  <si>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</si>
  <si>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</si>
  <si>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</si>
  <si>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</si>
  <si>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</si>
  <si>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</si>
  <si>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</si>
  <si>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</si>
  <si>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</si>
  <si>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</si>
  <si>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</si>
  <si>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</si>
  <si>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</si>
  <si>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</si>
  <si>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</si>
  <si>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</si>
  <si>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</si>
  <si>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</si>
  <si>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</si>
  <si>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</si>
  <si>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</si>
  <si>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</si>
  <si>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</si>
  <si>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</si>
  <si>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</si>
  <si>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</si>
  <si>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</si>
  <si>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</si>
  <si>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</si>
  <si>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</si>
  <si>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</si>
  <si>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</si>
  <si>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</si>
  <si>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</si>
  <si>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</si>
  <si>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</si>
  <si>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</si>
  <si>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</si>
  <si>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</si>
  <si>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</si>
  <si>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</si>
  <si>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</si>
  <si>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</si>
  <si>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</si>
  <si>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</si>
  <si>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</si>
  <si>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</si>
  <si>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</si>
  <si>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</si>
  <si>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</si>
  <si>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</si>
  <si>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</si>
  <si>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</si>
  <si>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</si>
  <si>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</si>
  <si>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</si>
  <si>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</si>
  <si>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</si>
  <si>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</si>
  <si>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</si>
  <si>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</si>
  <si>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</si>
  <si>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</si>
  <si>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</si>
  <si>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</si>
  <si>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</si>
  <si>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</si>
  <si>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</si>
  <si>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</si>
  <si>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</si>
  <si>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</si>
  <si>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</si>
  <si>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</si>
  <si>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</si>
  <si>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</si>
  <si>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</si>
  <si>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</si>
  <si>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</si>
  <si>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</si>
  <si>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</si>
  <si>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</si>
  <si>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</si>
  <si>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</si>
  <si>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</si>
  <si>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</si>
  <si>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</si>
  <si>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</si>
  <si>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</si>
  <si>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</si>
  <si>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</si>
  <si>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</si>
  <si>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</si>
  <si>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</si>
  <si>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</si>
  <si>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</si>
  <si>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</si>
  <si>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</si>
  <si>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</si>
  <si>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</si>
  <si>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</si>
  <si>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</si>
  <si>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</si>
  <si>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</si>
  <si>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</si>
  <si>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</si>
  <si>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</si>
  <si>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</si>
  <si>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</si>
  <si>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</si>
  <si>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</si>
  <si>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</si>
  <si>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</si>
  <si>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</si>
  <si>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</si>
  <si>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</si>
  <si>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</si>
  <si>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</si>
  <si>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</si>
  <si>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</si>
  <si>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</si>
  <si>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</si>
  <si>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</si>
  <si>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</si>
  <si>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</si>
  <si>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</si>
  <si>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</si>
  <si>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</si>
  <si>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</si>
  <si>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</si>
  <si>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</si>
  <si>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</si>
  <si>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</si>
  <si>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</si>
  <si>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</si>
  <si>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</si>
  <si>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</si>
  <si>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</si>
  <si>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</si>
  <si>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</si>
  <si>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</si>
  <si>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</si>
  <si>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</si>
  <si>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</si>
  <si>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</si>
  <si>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</si>
  <si>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</si>
  <si>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</si>
  <si>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</si>
  <si>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</si>
  <si>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</si>
  <si>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</si>
  <si>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</si>
  <si>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</si>
  <si>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</si>
  <si>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</si>
  <si>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</si>
  <si>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</si>
  <si>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</si>
  <si>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</si>
  <si>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</si>
  <si>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</si>
  <si>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</si>
  <si>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</si>
  <si>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</si>
  <si>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</si>
  <si>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</si>
  <si>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</si>
  <si>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</si>
  <si>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</si>
  <si>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</si>
  <si>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</si>
  <si>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</si>
  <si>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</si>
  <si>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</si>
  <si>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</si>
  <si>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</si>
  <si>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</si>
  <si>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</si>
  <si>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</si>
  <si>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</si>
  <si>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</si>
  <si>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</si>
  <si>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</si>
  <si>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</si>
  <si>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</si>
  <si>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</si>
  <si>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</si>
  <si>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</si>
  <si>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</si>
  <si>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</si>
  <si>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</si>
  <si>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</si>
  <si>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</si>
  <si>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</si>
  <si>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</si>
  <si>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</si>
  <si>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</si>
  <si>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</si>
  <si>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</si>
  <si>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</si>
  <si>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</si>
  <si>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</si>
  <si>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</si>
  <si>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</si>
  <si>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</si>
  <si>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</si>
  <si>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</si>
  <si>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</si>
  <si>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</si>
  <si>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</si>
  <si>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</si>
  <si>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</si>
  <si>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</si>
  <si>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</si>
  <si>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</si>
  <si>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</si>
  <si>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</si>
  <si>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</si>
  <si>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</si>
  <si>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</si>
  <si>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</si>
  <si>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</si>
  <si>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</si>
  <si>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</si>
  <si>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</si>
  <si>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</si>
  <si>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</si>
  <si>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</si>
  <si>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</si>
  <si>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</si>
  <si>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</si>
  <si>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</si>
  <si>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</si>
  <si>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</si>
  <si>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</si>
  <si>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</si>
  <si>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</si>
  <si>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</si>
  <si>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</si>
  <si>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</si>
  <si>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</si>
  <si>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</si>
  <si>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</si>
  <si>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</si>
  <si>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</si>
  <si>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</si>
  <si>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</si>
  <si>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</si>
  <si>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</si>
  <si>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</si>
  <si>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</si>
  <si>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</si>
  <si>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</si>
  <si>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</si>
  <si>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</si>
  <si>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</si>
  <si>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</si>
  <si>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</si>
  <si>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</si>
  <si>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</si>
  <si>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</si>
  <si>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</si>
  <si>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</si>
  <si>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</si>
  <si>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</si>
  <si>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</si>
  <si>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</si>
  <si>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</si>
  <si>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</si>
  <si>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</si>
  <si>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</si>
  <si>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</si>
  <si>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</si>
  <si>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</si>
  <si>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</si>
  <si>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</si>
  <si>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</si>
  <si>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</si>
  <si>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</si>
  <si>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</si>
  <si>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</si>
  <si>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</si>
  <si>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</si>
  <si>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</si>
  <si>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</si>
  <si>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</si>
  <si>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</si>
  <si>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</si>
  <si>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</si>
  <si>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</si>
  <si>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</si>
  <si>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</si>
  <si>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</si>
  <si>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</si>
  <si>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</si>
  <si>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</si>
  <si>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</si>
  <si>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</si>
  <si>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</si>
  <si>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</si>
  <si>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</si>
  <si>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</si>
  <si>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</si>
  <si>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</si>
  <si>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</si>
  <si>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</si>
  <si>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</si>
  <si>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</si>
  <si>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</si>
  <si>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</si>
  <si>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</si>
  <si>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</si>
  <si>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</si>
  <si>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</si>
  <si>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</si>
  <si>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</si>
  <si>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</si>
  <si>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</si>
  <si>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</si>
  <si>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</si>
  <si>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</si>
  <si>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</si>
  <si>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</si>
  <si>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</si>
  <si>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</si>
  <si>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</si>
  <si>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</si>
  <si>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</si>
  <si>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</si>
  <si>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</si>
  <si>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</si>
  <si>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</si>
  <si>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</si>
  <si>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</si>
  <si>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</si>
  <si>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</si>
  <si>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</si>
  <si>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</si>
  <si>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</si>
  <si>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</si>
  <si>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</si>
  <si>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</si>
  <si>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</si>
  <si>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</si>
  <si>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</si>
  <si>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</si>
  <si>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</si>
  <si>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</si>
  <si>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</si>
  <si>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</si>
  <si>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</si>
  <si>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</si>
  <si>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</si>
  <si>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</si>
  <si>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</si>
  <si>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</si>
  <si>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</si>
  <si>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</si>
  <si>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</si>
  <si>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</si>
  <si>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</si>
  <si>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</si>
  <si>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</si>
  <si>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</si>
  <si>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</si>
  <si>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</si>
  <si>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</si>
  <si>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</si>
  <si>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</si>
  <si>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</si>
  <si>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</si>
  <si>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</si>
  <si>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</si>
  <si>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</si>
  <si>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</si>
  <si>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</si>
  <si>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</si>
  <si>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</si>
  <si>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</si>
  <si>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</si>
  <si>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</si>
  <si>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</si>
  <si>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</si>
  <si>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</si>
  <si>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</si>
  <si>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</si>
  <si>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</si>
  <si>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</si>
  <si>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</si>
  <si>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</si>
  <si>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</si>
  <si>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</si>
  <si>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</si>
  <si>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</si>
  <si>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</si>
  <si>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</si>
  <si>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</si>
  <si>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</si>
  <si>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</si>
  <si>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</si>
  <si>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</si>
  <si>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</si>
  <si>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</si>
  <si>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</si>
  <si>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</si>
  <si>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</si>
  <si>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</si>
  <si>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</si>
  <si>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</si>
  <si>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</si>
  <si>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</si>
  <si>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</si>
  <si>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</si>
  <si>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</si>
  <si>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</si>
  <si>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</si>
  <si>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</si>
  <si>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</si>
  <si>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</si>
  <si>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</si>
  <si>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</si>
  <si>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</si>
  <si>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</si>
  <si>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</si>
  <si>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</si>
  <si>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</si>
  <si>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</si>
  <si>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</si>
  <si>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</si>
  <si>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</si>
  <si>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</si>
  <si>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</si>
  <si>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</si>
  <si>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</si>
  <si>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</si>
  <si>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</si>
  <si>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</si>
  <si>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</si>
  <si>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</si>
  <si>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</si>
  <si>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</si>
  <si>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</si>
  <si>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</si>
  <si>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</si>
  <si>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</si>
  <si>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</si>
  <si>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</si>
  <si>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</si>
  <si>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</si>
  <si>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</si>
  <si>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</si>
  <si>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</si>
  <si>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</si>
  <si>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</si>
  <si>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</si>
  <si>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</si>
  <si>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</si>
  <si>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</si>
  <si>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</si>
  <si>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</si>
  <si>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</si>
  <si>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</si>
  <si>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</si>
  <si>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</si>
  <si>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</si>
  <si>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</si>
  <si>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</si>
  <si>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</si>
  <si>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</si>
  <si>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</si>
  <si>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</si>
  <si>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</si>
  <si>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</si>
  <si>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</si>
  <si>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</si>
  <si>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</si>
  <si>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</si>
  <si>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</si>
  <si>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</si>
  <si>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</si>
  <si>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</si>
  <si>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</si>
  <si>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</si>
  <si>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</si>
  <si>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</si>
  <si>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</si>
  <si>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</si>
  <si>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</si>
  <si>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</si>
  <si>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</si>
  <si>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</si>
  <si>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</si>
  <si>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</si>
  <si>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</si>
  <si>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</si>
  <si>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</si>
  <si>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</si>
  <si>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</si>
  <si>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</si>
  <si>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</si>
  <si>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</si>
  <si>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</si>
  <si>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</si>
  <si>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</si>
  <si>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</si>
  <si>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</si>
  <si>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</si>
  <si>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</si>
  <si>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</si>
  <si>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</si>
  <si>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</si>
  <si>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</si>
  <si>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</si>
  <si>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</si>
  <si>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</si>
  <si>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</si>
  <si>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</si>
  <si>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</si>
  <si>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</si>
  <si>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</si>
  <si>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</si>
  <si>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</si>
  <si>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</si>
  <si>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</si>
  <si>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</si>
  <si>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</si>
  <si>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</si>
  <si>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</si>
  <si>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</si>
  <si>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</si>
  <si>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</si>
  <si>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</si>
  <si>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</si>
  <si>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</si>
  <si>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</si>
  <si>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</si>
  <si>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</si>
  <si>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</si>
  <si>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</si>
  <si>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</si>
  <si>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</si>
  <si>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</si>
  <si>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</si>
  <si>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</si>
  <si>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</si>
  <si>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</si>
  <si>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</si>
  <si>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</si>
  <si>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</si>
  <si>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</si>
  <si>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</si>
  <si>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</si>
  <si>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</si>
  <si>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</si>
  <si>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</si>
  <si>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</si>
  <si>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</si>
  <si>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</si>
  <si>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</si>
  <si>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</si>
  <si>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</si>
  <si>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</si>
  <si>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</si>
  <si>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</si>
  <si>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</si>
  <si>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</si>
  <si>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</si>
  <si>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</si>
  <si>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</si>
  <si>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</si>
  <si>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</si>
  <si>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</si>
  <si>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</si>
  <si>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</si>
  <si>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</si>
  <si>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</si>
  <si>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</si>
  <si>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</si>
  <si>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</si>
  <si>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</si>
  <si>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</si>
  <si>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</si>
  <si>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</si>
  <si>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</si>
  <si>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</si>
  <si>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</si>
  <si>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</si>
  <si>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</si>
  <si>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</si>
  <si>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</si>
  <si>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</si>
  <si>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</si>
  <si>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</si>
  <si>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</si>
  <si>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</si>
  <si>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</si>
  <si>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</si>
  <si>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</si>
  <si>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</si>
  <si>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</si>
  <si>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</si>
  <si>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</si>
  <si>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</si>
  <si>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</si>
  <si>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</si>
  <si>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</si>
  <si>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</si>
  <si>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</si>
  <si>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</si>
  <si>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</si>
  <si>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</si>
  <si>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</si>
  <si>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</si>
  <si>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</si>
  <si>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</si>
  <si>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</si>
  <si>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</si>
  <si>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</si>
  <si>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</si>
  <si>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</si>
  <si>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</si>
  <si>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</si>
  <si>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</si>
  <si>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</si>
  <si>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</si>
  <si>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</si>
  <si>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</si>
  <si>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</si>
  <si>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</si>
  <si>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</si>
  <si>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</si>
  <si>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</si>
  <si>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</si>
  <si>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</si>
  <si>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</si>
  <si>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</si>
  <si>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</si>
  <si>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</si>
  <si>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</si>
  <si>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</si>
  <si>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</si>
  <si>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</si>
  <si>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</si>
  <si>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</si>
  <si>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</si>
  <si>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</si>
  <si>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</si>
  <si>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</si>
  <si>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</si>
  <si>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</si>
  <si>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</si>
  <si>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</si>
  <si>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</si>
  <si>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</si>
  <si>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</si>
  <si>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</si>
  <si>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</si>
  <si>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</si>
  <si>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</si>
  <si>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</si>
  <si>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</si>
  <si>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</si>
  <si>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</si>
  <si>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</si>
  <si>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</si>
  <si>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</si>
  <si>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</si>
  <si>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</si>
  <si>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</si>
  <si>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</si>
  <si>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</si>
  <si>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</si>
  <si>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</si>
  <si>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</si>
  <si>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</si>
  <si>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</si>
  <si>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</si>
  <si>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</si>
  <si>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</si>
  <si>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</si>
  <si>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</si>
  <si>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</si>
  <si>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</si>
  <si>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</si>
  <si>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</si>
  <si>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</si>
  <si>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</si>
  <si>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</si>
  <si>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</si>
  <si>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</si>
  <si>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</si>
  <si>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</si>
  <si>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</si>
  <si>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</si>
  <si>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</si>
  <si>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</si>
  <si>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</si>
  <si>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</si>
  <si>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</si>
  <si>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</si>
  <si>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</si>
  <si>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</si>
  <si>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</si>
  <si>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</si>
  <si>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</si>
  <si>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</si>
  <si>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</si>
  <si>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</si>
  <si>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</si>
  <si>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</si>
  <si>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</si>
  <si>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</si>
  <si>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</si>
  <si>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</si>
  <si>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</si>
  <si>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</si>
  <si>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</si>
  <si>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</si>
  <si>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</si>
  <si>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</si>
  <si>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</si>
  <si>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</si>
  <si>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</si>
  <si>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</si>
  <si>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</si>
  <si>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</si>
  <si>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</si>
  <si>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</si>
  <si>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</si>
  <si>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</si>
  <si>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</si>
  <si>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</si>
  <si>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</si>
  <si>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</si>
  <si>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</si>
  <si>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</si>
  <si>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</si>
  <si>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</si>
  <si>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</si>
  <si>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</si>
  <si>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</si>
  <si>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</si>
  <si>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</si>
  <si>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</si>
  <si>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</si>
  <si>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</si>
  <si>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</si>
  <si>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</si>
  <si>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</si>
  <si>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</si>
  <si>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</si>
  <si>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</si>
  <si>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</si>
  <si>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</si>
  <si>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</si>
  <si>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</si>
  <si>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</si>
  <si>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</si>
  <si>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</si>
  <si>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</si>
  <si>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</si>
  <si>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</si>
  <si>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</si>
  <si>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</si>
  <si>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</si>
  <si>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</si>
  <si>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</si>
  <si>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</si>
  <si>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</si>
  <si>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</si>
  <si>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</si>
  <si>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</si>
  <si>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</si>
  <si>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</si>
  <si>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</si>
  <si>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</si>
  <si>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</si>
  <si>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</si>
  <si>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</si>
  <si>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</si>
  <si>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</si>
  <si>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</si>
  <si>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</si>
  <si>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</si>
  <si>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</si>
  <si>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</si>
  <si>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</si>
  <si>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</si>
  <si>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</si>
  <si>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</si>
  <si>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</si>
  <si>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</si>
  <si>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</si>
  <si>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</si>
  <si>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</si>
  <si>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</si>
  <si>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</si>
  <si>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</si>
  <si>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</si>
  <si>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</si>
  <si>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</si>
  <si>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</si>
  <si>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</si>
  <si>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</si>
  <si>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</si>
  <si>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</si>
  <si>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</si>
  <si>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</si>
  <si>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</si>
  <si>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</si>
  <si>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</si>
  <si>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</si>
  <si>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</si>
  <si>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</si>
  <si>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</si>
  <si>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</si>
  <si>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</si>
  <si>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</si>
  <si>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</si>
  <si>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</si>
  <si>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</si>
  <si>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</si>
  <si>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</si>
  <si>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</si>
  <si>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</si>
  <si>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</si>
  <si>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</si>
  <si>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</si>
  <si>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</si>
  <si>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</si>
  <si>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</si>
  <si>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</si>
  <si>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</si>
  <si>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</si>
  <si>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</si>
  <si>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</si>
  <si>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</si>
  <si>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</si>
  <si>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</si>
  <si>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</si>
  <si>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</si>
  <si>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</si>
  <si>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</si>
  <si>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</si>
  <si>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</si>
  <si>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</si>
  <si>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</si>
  <si>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</si>
  <si>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</si>
  <si>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</si>
  <si>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</si>
  <si>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</si>
  <si>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</si>
  <si>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</si>
  <si>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</si>
  <si>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</si>
  <si>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</si>
  <si>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</si>
  <si>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</si>
  <si>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</si>
  <si>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</si>
  <si>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</si>
  <si>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</si>
  <si>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</si>
  <si>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</si>
  <si>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</si>
  <si>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</si>
  <si>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</si>
  <si>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</si>
  <si>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</si>
  <si>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</si>
  <si>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</si>
  <si>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</si>
  <si>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</si>
  <si>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</si>
  <si>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</si>
  <si>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</si>
  <si>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</si>
  <si>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</si>
  <si>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</si>
  <si>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</si>
  <si>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</si>
  <si>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</si>
  <si>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</si>
  <si>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</si>
  <si>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</si>
  <si>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</si>
  <si>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</si>
  <si>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</si>
  <si>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</si>
  <si>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</si>
  <si>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</si>
  <si>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</si>
  <si>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</si>
  <si>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</si>
  <si>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</si>
  <si>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</si>
  <si>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</si>
  <si>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</si>
  <si>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</si>
  <si>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</si>
  <si>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</si>
  <si>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</si>
  <si>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</si>
  <si>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</si>
  <si>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</si>
  <si>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</si>
  <si>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</si>
  <si>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</si>
  <si>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</si>
  <si>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</si>
  <si>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</si>
  <si>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</si>
  <si>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</si>
  <si>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</si>
  <si>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</si>
  <si>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</si>
  <si>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</si>
  <si>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</si>
  <si>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</si>
  <si>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</si>
  <si>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</si>
  <si>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</si>
  <si>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</si>
  <si>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</si>
  <si>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</si>
  <si>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</si>
  <si>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</si>
  <si>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</si>
  <si>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</si>
  <si>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</si>
  <si>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</si>
  <si>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</si>
  <si>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</si>
  <si>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</si>
  <si>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</si>
  <si>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</si>
  <si>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</si>
  <si>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</si>
  <si>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</si>
  <si>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</si>
  <si>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</si>
  <si>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</si>
  <si>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</si>
  <si>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</si>
  <si>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</si>
  <si>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</si>
  <si>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</si>
  <si>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</si>
  <si>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</si>
  <si>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</si>
  <si>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</si>
  <si>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</si>
  <si>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</si>
  <si>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</si>
  <si>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</si>
  <si>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</si>
  <si>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</si>
  <si>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</si>
  <si>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</si>
  <si>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</si>
  <si>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</si>
  <si>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</si>
  <si>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</si>
  <si>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</si>
  <si>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</si>
  <si>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</si>
  <si>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</si>
  <si>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</si>
  <si>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</si>
  <si>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</si>
  <si>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</si>
  <si>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</si>
  <si>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</si>
  <si>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</si>
  <si>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</si>
  <si>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</si>
  <si>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</si>
  <si>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</si>
  <si>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</si>
  <si>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</si>
  <si>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</si>
  <si>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</si>
  <si>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</si>
  <si>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</si>
  <si>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</si>
  <si>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</si>
  <si>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</si>
  <si>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</si>
  <si>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</si>
  <si>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</si>
  <si>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</si>
  <si>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</si>
  <si>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</si>
  <si>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</si>
  <si>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</si>
  <si>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</si>
  <si>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</si>
  <si>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</si>
  <si>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</si>
  <si>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</si>
  <si>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</si>
  <si>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</si>
  <si>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</si>
  <si>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</si>
  <si>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</si>
  <si>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</si>
  <si>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</si>
  <si>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</si>
  <si>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</si>
  <si>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</si>
  <si>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</si>
  <si>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</si>
  <si>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</si>
  <si>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</si>
  <si>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</si>
  <si>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</si>
  <si>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</si>
  <si>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</si>
  <si>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</si>
  <si>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</si>
  <si>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</si>
  <si>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</si>
  <si>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</si>
  <si>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</si>
  <si>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</si>
  <si>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</si>
  <si>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</si>
  <si>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</si>
  <si>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</si>
  <si>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</si>
  <si>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</si>
  <si>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</si>
  <si>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</si>
  <si>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</si>
  <si>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</si>
  <si>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</si>
  <si>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</si>
  <si>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</si>
  <si>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</si>
  <si>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</si>
  <si>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</si>
  <si>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</si>
  <si>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</si>
  <si>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</si>
  <si>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</si>
  <si>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</si>
  <si>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</si>
  <si>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</si>
  <si>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</si>
  <si>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</si>
  <si>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</si>
  <si>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</si>
  <si>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</si>
  <si>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</si>
  <si>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</si>
  <si>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</si>
  <si>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</si>
  <si>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</si>
  <si>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</si>
  <si>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</si>
  <si>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</si>
  <si>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</si>
  <si>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</si>
  <si>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</si>
  <si>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</si>
  <si>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</si>
  <si>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</si>
  <si>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</si>
  <si>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</si>
  <si>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</si>
  <si>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</si>
  <si>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</si>
  <si>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</si>
  <si>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</si>
  <si>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</si>
  <si>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</si>
  <si>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</si>
  <si>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</si>
  <si>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</si>
  <si>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</si>
  <si>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</si>
  <si>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</si>
  <si>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</si>
  <si>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</si>
  <si>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</si>
  <si>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</si>
  <si>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</si>
  <si>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</si>
  <si>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</si>
  <si>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</si>
  <si>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</si>
  <si>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</si>
  <si>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</si>
  <si>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</si>
  <si>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</si>
  <si>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</si>
  <si>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</si>
  <si>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</si>
  <si>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</si>
  <si>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</si>
  <si>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</si>
  <si>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</si>
  <si>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</si>
  <si>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</si>
  <si>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</si>
  <si>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</si>
  <si>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</si>
  <si>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</si>
  <si>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</si>
  <si>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</si>
  <si>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</si>
  <si>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</si>
  <si>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</si>
  <si>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</si>
  <si>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</si>
  <si>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</si>
  <si>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</si>
  <si>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</si>
  <si>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</si>
  <si>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</si>
  <si>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</si>
  <si>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</si>
  <si>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</si>
  <si>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</si>
  <si>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</si>
  <si>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</si>
  <si>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</si>
  <si>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</si>
  <si>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</si>
  <si>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</si>
  <si>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</si>
  <si>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</si>
  <si>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</si>
  <si>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</si>
  <si>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</si>
  <si>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</si>
  <si>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</si>
  <si>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</si>
  <si>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</si>
  <si>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</si>
  <si>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</si>
  <si>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</si>
  <si>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</si>
  <si>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</si>
  <si>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</si>
  <si>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</si>
  <si>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</si>
  <si>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</si>
  <si>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</si>
  <si>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</si>
  <si>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</si>
  <si>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</si>
  <si>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</si>
  <si>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</si>
  <si>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</si>
  <si>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</si>
  <si>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</si>
  <si>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</si>
  <si>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</si>
  <si>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</si>
  <si>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</si>
  <si>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</si>
  <si>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</si>
  <si>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</si>
  <si>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</si>
  <si>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</si>
  <si>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</si>
  <si>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</si>
  <si>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</si>
  <si>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</si>
  <si>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</si>
  <si>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</si>
  <si>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</si>
  <si>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</si>
  <si>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</si>
  <si>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</si>
  <si>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</si>
  <si>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</si>
  <si>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</si>
  <si>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</si>
  <si>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</si>
  <si>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</si>
  <si>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</si>
  <si>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</si>
  <si>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</si>
  <si>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</si>
  <si>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</si>
  <si>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</si>
  <si>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</si>
  <si>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</si>
  <si>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</si>
  <si>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</si>
  <si>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</si>
  <si>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</si>
  <si>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</si>
  <si>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</si>
  <si>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</si>
  <si>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</si>
  <si>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</si>
  <si>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</si>
  <si>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</si>
  <si>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</si>
  <si>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</si>
  <si>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</si>
  <si>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</si>
  <si>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</si>
  <si>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</si>
  <si>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</si>
  <si>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</si>
  <si>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</si>
  <si>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</si>
  <si>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</si>
  <si>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</si>
  <si>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</si>
  <si>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</si>
  <si>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</si>
  <si>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</si>
  <si>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</si>
  <si>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</si>
  <si>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</si>
  <si>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</si>
  <si>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</si>
  <si>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</si>
  <si>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</si>
  <si>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</si>
  <si>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</si>
  <si>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</si>
  <si>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</si>
  <si>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</si>
  <si>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</si>
  <si>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</si>
  <si>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</si>
  <si>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</si>
  <si>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</si>
  <si>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</si>
  <si>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</si>
  <si>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</si>
  <si>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</si>
  <si>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</si>
  <si>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</si>
  <si>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</si>
  <si>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</si>
  <si>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</si>
  <si>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</si>
  <si>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</si>
  <si>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</si>
  <si>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</si>
  <si>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</si>
  <si>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</si>
  <si>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</si>
  <si>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</si>
  <si>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</si>
  <si>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</si>
  <si>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</si>
  <si>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</si>
  <si>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</si>
  <si>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</si>
  <si>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</si>
  <si>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</si>
  <si>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</si>
  <si>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</si>
  <si>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</si>
  <si>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</si>
  <si>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</si>
  <si>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</si>
  <si>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</si>
  <si>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</si>
  <si>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</si>
  <si>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</si>
  <si>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</si>
  <si>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</si>
  <si>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</si>
  <si>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</si>
  <si>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</si>
  <si>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</si>
  <si>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</si>
  <si>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</si>
  <si>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</si>
  <si>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</si>
  <si>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</si>
  <si>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</si>
  <si>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</si>
  <si>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</si>
  <si>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</si>
  <si>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</si>
  <si>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</si>
  <si>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</si>
  <si>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</si>
  <si>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</si>
  <si>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</si>
  <si>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</si>
  <si>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</si>
  <si>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</si>
  <si>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</si>
  <si>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</si>
  <si>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</si>
  <si>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</si>
  <si>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</si>
  <si>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</si>
  <si>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</si>
  <si>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</si>
  <si>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</si>
  <si>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</si>
  <si>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</si>
  <si>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</si>
  <si>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</si>
  <si>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</si>
  <si>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</si>
  <si>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</si>
  <si>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</si>
  <si>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</si>
  <si>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</si>
  <si>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</si>
  <si>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</si>
  <si>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</si>
  <si>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</si>
  <si>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</si>
  <si>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</si>
  <si>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</si>
  <si>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</si>
  <si>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</si>
  <si>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</si>
  <si>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</si>
  <si>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</si>
  <si>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</si>
  <si>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</si>
  <si>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</si>
  <si>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</si>
  <si>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</si>
  <si>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</si>
  <si>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</si>
  <si>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</si>
  <si>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</si>
  <si>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</si>
  <si>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</si>
  <si>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</si>
  <si>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</si>
  <si>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</si>
  <si>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</si>
  <si>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</si>
  <si>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</si>
  <si>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</si>
  <si>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</si>
  <si>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</si>
  <si>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</si>
  <si>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</si>
  <si>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</si>
  <si>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</si>
  <si>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</si>
  <si>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</si>
  <si>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</si>
  <si>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</si>
  <si>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</si>
  <si>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</si>
  <si>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</si>
  <si>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</si>
  <si>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</si>
  <si>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</si>
  <si>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</si>
  <si>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</si>
  <si>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</si>
  <si>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</si>
  <si>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</si>
  <si>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</si>
  <si>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</si>
  <si>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</si>
  <si>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</si>
  <si>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</si>
  <si>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</si>
  <si>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</si>
  <si>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</si>
  <si>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</si>
  <si>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</si>
  <si>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</si>
  <si>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</si>
  <si>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</si>
  <si>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</si>
  <si>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</si>
  <si>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</si>
  <si>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</si>
  <si>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</si>
  <si>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</si>
  <si>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</si>
  <si>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</si>
  <si>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</si>
  <si>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</si>
  <si>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</si>
  <si>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</si>
  <si>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</si>
  <si>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</si>
  <si>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</si>
  <si>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</si>
  <si>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</si>
  <si>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</si>
  <si>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</si>
  <si>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</si>
  <si>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</si>
  <si>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</si>
  <si>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</si>
  <si>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</si>
  <si>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</si>
  <si>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</si>
  <si>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</si>
  <si>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</si>
  <si>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</si>
  <si>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</si>
  <si>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</si>
  <si>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</si>
  <si>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</si>
  <si>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</si>
  <si>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</si>
  <si>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</si>
  <si>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</si>
  <si>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</si>
  <si>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</si>
  <si>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</si>
  <si>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</si>
  <si>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</si>
  <si>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</si>
  <si>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</si>
  <si>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</si>
  <si>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</si>
  <si>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</si>
  <si>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</si>
  <si>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</si>
  <si>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</si>
  <si>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</si>
  <si>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</si>
  <si>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</si>
  <si>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</si>
  <si>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</si>
  <si>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</si>
  <si>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</si>
  <si>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</si>
  <si>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</si>
  <si>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</si>
  <si>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</si>
  <si>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</si>
  <si>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</si>
  <si>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</si>
  <si>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</si>
  <si>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</si>
  <si>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</si>
  <si>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</si>
  <si>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</si>
  <si>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</si>
  <si>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</si>
  <si>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</si>
  <si>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</si>
  <si>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</si>
  <si>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</si>
  <si>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</si>
  <si>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</si>
  <si>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</si>
  <si>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</si>
  <si>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</si>
  <si>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</si>
  <si>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</si>
  <si>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</si>
  <si>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</si>
  <si>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</si>
  <si>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</si>
  <si>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</si>
  <si>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</si>
  <si>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</si>
  <si>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</si>
  <si>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</si>
  <si>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</si>
  <si>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</si>
  <si>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</si>
  <si>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</si>
  <si>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</si>
  <si>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</si>
  <si>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</si>
  <si>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</si>
  <si>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</si>
  <si>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</si>
  <si>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</si>
  <si>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</si>
  <si>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</si>
  <si>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</si>
  <si>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</si>
  <si>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</si>
  <si>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</si>
  <si>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</si>
  <si>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</si>
  <si>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</si>
  <si>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</si>
  <si>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</si>
  <si>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</si>
  <si>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</si>
  <si>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</si>
  <si>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</si>
  <si>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</si>
  <si>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</si>
  <si>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</si>
  <si>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</si>
  <si>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</si>
  <si>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</si>
  <si>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</si>
  <si>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</si>
  <si>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</si>
  <si>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</si>
  <si>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</si>
  <si>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</si>
  <si>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</si>
  <si>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</si>
  <si>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</si>
  <si>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</si>
  <si>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</si>
  <si>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</si>
  <si>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</si>
  <si>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</si>
  <si>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</si>
  <si>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</si>
  <si>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</si>
  <si>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</si>
  <si>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</si>
  <si>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</si>
  <si>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</si>
  <si>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</si>
  <si>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</si>
  <si>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</si>
  <si>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</si>
  <si>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</si>
  <si>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</si>
  <si>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</si>
  <si>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</si>
  <si>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</si>
  <si>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</si>
  <si>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</si>
  <si>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</si>
  <si>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</si>
  <si>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</si>
  <si>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</si>
  <si>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</si>
  <si>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</si>
  <si>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</si>
  <si>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</si>
  <si>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</si>
  <si>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</si>
  <si>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</si>
  <si>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</si>
  <si>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</si>
  <si>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</si>
  <si>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</si>
  <si>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</si>
  <si>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</si>
  <si>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</si>
  <si>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</si>
  <si>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</si>
  <si>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</si>
  <si>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</si>
  <si>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</si>
  <si>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</si>
  <si>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</si>
  <si>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</si>
  <si>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</si>
  <si>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</si>
  <si>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</si>
  <si>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</si>
  <si>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</si>
  <si>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</si>
  <si>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</si>
  <si>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</si>
  <si>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</si>
  <si>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</si>
  <si>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</si>
  <si>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</si>
  <si>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</si>
  <si>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</si>
  <si>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</si>
  <si>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</si>
  <si>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</si>
  <si>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</si>
  <si>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</si>
  <si>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</si>
  <si>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</si>
  <si>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</si>
  <si>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</si>
  <si>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</si>
  <si>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</si>
  <si>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</si>
  <si>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</si>
  <si>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</si>
  <si>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</si>
  <si>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</si>
  <si>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</si>
  <si>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</si>
  <si>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</si>
  <si>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</si>
  <si>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</si>
  <si>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</si>
  <si>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</si>
  <si>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</si>
  <si>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</si>
  <si>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</si>
  <si>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</si>
  <si>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</si>
  <si>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</si>
  <si>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</si>
  <si>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</si>
  <si>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</si>
  <si>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</si>
  <si>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</si>
  <si>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</si>
  <si>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</si>
  <si>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</si>
  <si>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</si>
  <si>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</si>
  <si>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</si>
  <si>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</si>
  <si>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</si>
  <si>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</si>
  <si>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</si>
  <si>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</si>
  <si>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</si>
  <si>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</si>
  <si>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</si>
  <si>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</si>
  <si>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</si>
  <si>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</si>
  <si>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</si>
  <si>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</si>
  <si>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</si>
  <si>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</si>
  <si>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</si>
  <si>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</si>
  <si>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</si>
  <si>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</si>
  <si>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</si>
  <si>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</si>
  <si>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</si>
  <si>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</si>
  <si>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</si>
  <si>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</si>
  <si>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</si>
  <si>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</si>
  <si>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</si>
  <si>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</si>
  <si>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</si>
  <si>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</si>
  <si>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</si>
  <si>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</si>
  <si>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</si>
  <si>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</si>
  <si>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</si>
  <si>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</si>
  <si>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</si>
  <si>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</si>
  <si>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</si>
  <si>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</si>
  <si>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</si>
  <si>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</si>
  <si>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</si>
  <si>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</si>
  <si>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</si>
  <si>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</si>
  <si>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</si>
  <si>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</si>
  <si>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</si>
  <si>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</si>
  <si>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</si>
  <si>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</si>
  <si>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</si>
  <si>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</si>
  <si>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</si>
  <si>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</si>
  <si>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</si>
  <si>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</si>
  <si>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</si>
  <si>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</si>
  <si>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</si>
  <si>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</si>
  <si>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</si>
  <si>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</si>
  <si>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</si>
  <si>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</si>
  <si>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</si>
  <si>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</si>
  <si>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</si>
  <si>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</si>
  <si>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</si>
  <si>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</si>
  <si>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</si>
  <si>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</si>
  <si>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</si>
  <si>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</si>
  <si>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</si>
  <si>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</si>
  <si>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</si>
  <si>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</si>
  <si>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</si>
  <si>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</si>
  <si>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</si>
  <si>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</si>
  <si>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</si>
  <si>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</si>
  <si>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</si>
  <si>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</si>
  <si>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</si>
  <si>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</si>
  <si>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</si>
  <si>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</si>
  <si>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</si>
  <si>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</si>
  <si>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</si>
  <si>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</si>
  <si>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</si>
  <si>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</si>
  <si>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</si>
  <si>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</si>
  <si>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</si>
  <si>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</si>
  <si>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</si>
  <si>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</si>
  <si>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</si>
  <si>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</si>
  <si>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</si>
  <si>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</si>
  <si>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</si>
  <si>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</si>
  <si>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</si>
  <si>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</si>
  <si>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</si>
  <si>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</si>
  <si>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</si>
  <si>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</si>
  <si>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</si>
  <si>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</si>
  <si>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</si>
  <si>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</si>
  <si>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</si>
  <si>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</si>
  <si>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</si>
  <si>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</si>
  <si>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</si>
  <si>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</si>
  <si>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</si>
  <si>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</si>
  <si>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</si>
  <si>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</si>
  <si>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</si>
  <si>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</si>
  <si>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</si>
  <si>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</si>
  <si>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</si>
  <si>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</si>
  <si>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</si>
  <si>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</si>
  <si>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</si>
  <si>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</si>
  <si>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</si>
  <si>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</si>
  <si>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</si>
  <si>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</si>
  <si>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</si>
  <si>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</si>
  <si>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</si>
  <si>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</si>
  <si>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</si>
  <si>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</si>
  <si>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</si>
  <si>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</si>
  <si>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</si>
  <si>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</si>
  <si>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</si>
  <si>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</si>
  <si>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</si>
  <si>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</si>
  <si>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</si>
  <si>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</si>
  <si>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</si>
  <si>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</si>
  <si>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</si>
  <si>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</si>
  <si>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</si>
  <si>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</si>
  <si>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</si>
  <si>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</si>
  <si>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</si>
  <si>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</si>
  <si>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</si>
  <si>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</si>
  <si>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</si>
  <si>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</si>
  <si>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</si>
  <si>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</si>
  <si>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</si>
  <si>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</si>
  <si>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</si>
  <si>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</si>
  <si>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</si>
  <si>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</si>
  <si>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</si>
  <si>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</si>
  <si>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</si>
  <si>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</si>
  <si>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</si>
  <si>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</si>
  <si>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</si>
  <si>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</si>
  <si>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</si>
  <si>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</si>
  <si>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</si>
  <si>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</si>
  <si>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</si>
  <si>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</si>
  <si>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</si>
  <si>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</si>
  <si>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</si>
  <si>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</si>
  <si>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</si>
  <si>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</si>
  <si>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</si>
  <si>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</si>
  <si>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</si>
  <si>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</si>
  <si>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</si>
  <si>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</si>
  <si>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</si>
  <si>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</si>
  <si>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</si>
  <si>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</si>
  <si>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</si>
  <si>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</si>
  <si>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</si>
  <si>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</si>
  <si>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</si>
  <si>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</si>
  <si>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</si>
  <si>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</si>
  <si>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</si>
  <si>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</si>
  <si>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</si>
  <si>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</si>
  <si>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</si>
  <si>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</si>
  <si>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</si>
  <si>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</si>
  <si>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</si>
  <si>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</si>
  <si>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</si>
  <si>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</si>
  <si>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</si>
  <si>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</si>
  <si>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</si>
  <si>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</si>
  <si>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</si>
  <si>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</si>
  <si>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</si>
  <si>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</si>
  <si>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</si>
  <si>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</si>
  <si>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</si>
  <si>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</si>
  <si>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</si>
  <si>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</si>
  <si>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</si>
  <si>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</si>
  <si>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</si>
  <si>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</si>
  <si>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</si>
  <si>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</si>
  <si>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</si>
  <si>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</si>
  <si>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</si>
  <si>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</si>
  <si>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</si>
  <si>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</si>
  <si>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</si>
  <si>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</si>
  <si>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</si>
  <si>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</si>
  <si>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</si>
  <si>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</si>
  <si>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</si>
  <si>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</si>
  <si>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</si>
  <si>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</si>
  <si>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</si>
  <si>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</si>
  <si>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</si>
  <si>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</si>
  <si>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</si>
  <si>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</si>
  <si>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</si>
  <si>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</si>
  <si>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</si>
  <si>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</si>
  <si>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</si>
  <si>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</si>
  <si>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</si>
  <si>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</si>
  <si>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</si>
  <si>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</si>
  <si>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</si>
  <si>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</si>
  <si>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</si>
  <si>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</si>
  <si>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</si>
  <si>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</si>
  <si>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</si>
  <si>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</si>
  <si>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</si>
  <si>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</si>
  <si>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</si>
  <si>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</si>
  <si>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</si>
  <si>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</si>
  <si>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</si>
  <si>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</si>
  <si>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</si>
  <si>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</si>
  <si>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</si>
  <si>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</si>
  <si>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</si>
  <si>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</si>
  <si>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</si>
  <si>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</si>
  <si>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</si>
  <si>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</si>
  <si>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</si>
  <si>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</si>
  <si>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</si>
  <si>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</si>
  <si>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</si>
  <si>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</si>
  <si>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</si>
  <si>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</si>
  <si>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</si>
  <si>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</si>
  <si>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</si>
  <si>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</si>
  <si>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</si>
  <si>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</si>
  <si>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</si>
  <si>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</si>
  <si>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</si>
  <si>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</si>
  <si>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</si>
  <si>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</si>
  <si>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</si>
  <si>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</si>
  <si>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</si>
  <si>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</si>
  <si>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</si>
  <si>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</si>
  <si>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</si>
  <si>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</si>
  <si>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</si>
  <si>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</si>
  <si>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</si>
  <si>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</si>
  <si>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</si>
  <si>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</si>
  <si>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</si>
  <si>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</si>
  <si>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</si>
  <si>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</si>
  <si>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</si>
  <si>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</si>
  <si>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</si>
  <si>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</si>
  <si>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</si>
  <si>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</si>
  <si>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</si>
  <si>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</si>
  <si>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</si>
  <si>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</si>
  <si>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</si>
  <si>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</si>
  <si>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</si>
  <si>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</si>
  <si>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</si>
  <si>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</si>
  <si>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</si>
  <si>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</si>
  <si>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</si>
  <si>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</si>
  <si>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</si>
  <si>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</si>
  <si>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</si>
  <si>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</si>
  <si>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</si>
  <si>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</si>
  <si>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</si>
  <si>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</si>
  <si>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</si>
  <si>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</si>
  <si>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</si>
  <si>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</si>
  <si>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</si>
  <si>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</si>
  <si>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</si>
  <si>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</si>
  <si>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</si>
  <si>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</si>
  <si>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</si>
  <si>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</si>
  <si>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</si>
  <si>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</si>
  <si>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</si>
  <si>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</si>
  <si>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</si>
  <si>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</si>
  <si>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</si>
  <si>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</si>
  <si>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</si>
  <si>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</si>
  <si>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</si>
  <si>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</si>
  <si>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</si>
  <si>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</si>
  <si>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</si>
  <si>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</si>
  <si>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</si>
  <si>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</si>
  <si>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</si>
  <si>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</si>
  <si>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</si>
  <si>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</si>
  <si>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</si>
  <si>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</si>
  <si>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</si>
  <si>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</si>
  <si>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</si>
  <si>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</si>
  <si>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</si>
  <si>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</si>
  <si>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</si>
  <si>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</si>
  <si>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</si>
  <si>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</si>
  <si>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</si>
  <si>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</si>
  <si>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</si>
  <si>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</si>
  <si>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</si>
  <si>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</si>
  <si>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</si>
  <si>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</si>
  <si>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</si>
  <si>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</si>
  <si>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</si>
  <si>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</si>
  <si>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</si>
  <si>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</si>
  <si>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</si>
  <si>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</si>
  <si>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</si>
  <si>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</si>
  <si>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</si>
  <si>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</si>
  <si>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</si>
  <si>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</si>
  <si>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</si>
  <si>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</si>
  <si>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</si>
  <si>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</si>
  <si>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</si>
  <si>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</si>
  <si>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</si>
  <si>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</si>
  <si>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</si>
  <si>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</si>
  <si>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</si>
  <si>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</si>
  <si>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</si>
  <si>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</si>
  <si>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</si>
  <si>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</si>
  <si>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</si>
  <si>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</si>
  <si>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</si>
  <si>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</si>
  <si>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</si>
  <si>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</si>
  <si>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</si>
  <si>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</si>
  <si>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</si>
  <si>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</si>
  <si>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</si>
  <si>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</si>
  <si>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</si>
  <si>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</si>
  <si>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</si>
  <si>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</si>
  <si>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</si>
  <si>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</si>
  <si>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</si>
  <si>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</si>
  <si>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</si>
  <si>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</si>
  <si>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</si>
  <si>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</si>
  <si>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</si>
  <si>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</si>
  <si>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</si>
  <si>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</si>
  <si>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</si>
  <si>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</si>
  <si>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</si>
  <si>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</si>
  <si>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</si>
  <si>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</si>
  <si>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</si>
  <si>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</si>
  <si>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</si>
  <si>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</si>
  <si>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</si>
  <si>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</si>
  <si>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</si>
  <si>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</si>
  <si>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</si>
  <si>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</si>
  <si>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</si>
  <si>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</si>
  <si>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</si>
  <si>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</si>
  <si>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</si>
  <si>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</si>
  <si>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</si>
  <si>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</si>
  <si>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</si>
  <si>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</si>
  <si>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</si>
  <si>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</si>
  <si>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</si>
  <si>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</si>
  <si>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</si>
  <si>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</si>
  <si>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</si>
  <si>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</si>
  <si>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</si>
  <si>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</si>
  <si>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</si>
  <si>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</si>
  <si>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</si>
  <si>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</si>
  <si>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</si>
  <si>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</si>
  <si>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</si>
  <si>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</si>
  <si>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</si>
  <si>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</si>
  <si>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</si>
  <si>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</si>
  <si>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</si>
  <si>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</si>
  <si>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</si>
  <si>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</si>
  <si>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</si>
  <si>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</si>
  <si>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</si>
  <si>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</si>
  <si>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</si>
  <si>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</si>
  <si>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</si>
  <si>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</si>
  <si>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</si>
  <si>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</si>
  <si>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</si>
  <si>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</si>
  <si>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</si>
  <si>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</si>
  <si>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</si>
  <si>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</si>
  <si>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</si>
  <si>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</si>
  <si>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</si>
  <si>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</si>
  <si>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</si>
  <si>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</si>
  <si>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</si>
  <si>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</si>
  <si>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</si>
  <si>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</si>
  <si>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</si>
  <si>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</si>
  <si>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</si>
  <si>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</si>
  <si>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</si>
  <si>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</si>
  <si>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</si>
  <si>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</si>
  <si>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</si>
  <si>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</si>
  <si>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</si>
  <si>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</si>
  <si>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</si>
  <si>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</si>
  <si>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</si>
  <si>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</si>
  <si>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</si>
  <si>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</si>
  <si>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</si>
  <si>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</si>
  <si>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</si>
  <si>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</si>
  <si>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</si>
  <si>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</si>
  <si>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</si>
  <si>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</si>
  <si>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</si>
  <si>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</si>
  <si>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</si>
  <si>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</si>
  <si>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</si>
  <si>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</si>
  <si>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</si>
  <si>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</si>
  <si>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</si>
  <si>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</si>
  <si>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</si>
  <si>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</si>
  <si>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</si>
  <si>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</si>
  <si>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</si>
  <si>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</si>
  <si>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</si>
  <si>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</si>
  <si>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</si>
  <si>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</si>
  <si>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</si>
  <si>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</si>
  <si>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</si>
  <si>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</si>
  <si>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</si>
  <si>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</si>
  <si>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</si>
  <si>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</si>
  <si>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</si>
  <si>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</si>
  <si>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</si>
  <si>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</si>
  <si>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</si>
  <si>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</si>
  <si>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</si>
  <si>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</si>
  <si>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</si>
  <si>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</si>
  <si>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</si>
  <si>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</si>
  <si>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</si>
  <si>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</si>
  <si>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</si>
  <si>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</si>
  <si>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</si>
  <si>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</si>
  <si>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</si>
  <si>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</si>
  <si>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</si>
  <si>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</si>
  <si>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</si>
  <si>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</si>
  <si>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</si>
  <si>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</si>
  <si>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</si>
  <si>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</si>
  <si>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</si>
  <si>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</si>
  <si>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</si>
  <si>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</si>
  <si>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</si>
  <si>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</si>
  <si>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</si>
  <si>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</si>
  <si>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</si>
  <si>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</si>
  <si>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</si>
  <si>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</si>
  <si>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</si>
  <si>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</si>
  <si>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</si>
  <si>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</si>
  <si>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</si>
  <si>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</si>
  <si>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</si>
  <si>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</si>
  <si>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</si>
  <si>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</si>
  <si>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</si>
  <si>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</si>
  <si>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</si>
  <si>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</si>
  <si>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</si>
  <si>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</si>
  <si>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</si>
  <si>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</si>
  <si>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</si>
  <si>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</si>
  <si>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</si>
  <si>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</si>
  <si>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</si>
  <si>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</si>
  <si>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</si>
  <si>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</si>
  <si>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</si>
  <si>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</si>
  <si>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</si>
  <si>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</si>
  <si>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</si>
  <si>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</si>
  <si>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</si>
  <si>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</si>
  <si>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</si>
  <si>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</si>
  <si>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</si>
  <si>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</si>
  <si>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</si>
  <si>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</si>
  <si>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</si>
  <si>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</si>
  <si>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</si>
  <si>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</si>
  <si>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</si>
  <si>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</si>
  <si>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</si>
  <si>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</si>
  <si>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</si>
  <si>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</si>
  <si>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</si>
  <si>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</si>
  <si>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</si>
  <si>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</si>
  <si>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</si>
  <si>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</si>
  <si>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</si>
  <si>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</si>
  <si>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</si>
  <si>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</si>
  <si>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</si>
  <si>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</si>
  <si>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</si>
  <si>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</si>
  <si>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</si>
  <si>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</si>
  <si>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</si>
  <si>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</si>
  <si>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</si>
  <si>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</si>
  <si>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</si>
  <si>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</si>
  <si>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</si>
  <si>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</si>
  <si>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</si>
  <si>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</si>
  <si>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</si>
  <si>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</si>
  <si>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</si>
  <si>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</si>
  <si>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</si>
  <si>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</si>
  <si>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</si>
  <si>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</si>
  <si>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</si>
  <si>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</si>
  <si>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</si>
  <si>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</si>
  <si>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</si>
  <si>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</si>
  <si>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</si>
  <si>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</si>
  <si>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</si>
  <si>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</si>
  <si>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</si>
  <si>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</si>
  <si>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</si>
  <si>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</si>
  <si>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</si>
  <si>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</si>
  <si>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</si>
  <si>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</si>
  <si>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</si>
  <si>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</si>
  <si>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</si>
  <si>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</si>
  <si>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</si>
  <si>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</si>
  <si>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</si>
  <si>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</si>
  <si>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</si>
  <si>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</si>
  <si>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</si>
  <si>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</si>
  <si>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</si>
  <si>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</si>
  <si>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</si>
  <si>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</si>
  <si>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</si>
  <si>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</si>
  <si>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</si>
  <si>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</si>
  <si>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</si>
  <si>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</si>
  <si>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</si>
  <si>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</si>
  <si>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</si>
  <si>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</si>
  <si>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</si>
  <si>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</si>
  <si>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</si>
  <si>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</si>
  <si>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</si>
  <si>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</si>
  <si>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</si>
  <si>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</si>
  <si>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</si>
  <si>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</si>
  <si>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</si>
  <si>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</si>
  <si>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</si>
  <si>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</si>
  <si>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</si>
  <si>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</si>
  <si>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</si>
  <si>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</si>
  <si>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</si>
  <si>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</si>
  <si>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</si>
  <si>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</si>
  <si>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</si>
  <si>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</si>
  <si>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</si>
  <si>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</si>
  <si>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</si>
  <si>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</si>
  <si>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</si>
  <si>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</si>
  <si>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</si>
  <si>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</si>
  <si>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</si>
  <si>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</si>
  <si>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</si>
  <si>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</si>
  <si>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</si>
  <si>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</si>
  <si>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</si>
  <si>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</si>
  <si>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</si>
  <si>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</si>
  <si>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</si>
  <si>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</si>
  <si>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</si>
  <si>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</si>
  <si>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</si>
  <si>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</si>
  <si>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</si>
  <si>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</si>
  <si>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</si>
  <si>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</si>
  <si>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</si>
  <si>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</si>
  <si>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</si>
  <si>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</si>
  <si>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</si>
  <si>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</si>
  <si>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</si>
  <si>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</si>
  <si>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</si>
  <si>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</si>
  <si>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</si>
  <si>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</si>
  <si>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</si>
  <si>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</si>
  <si>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</si>
  <si>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</si>
  <si>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</si>
  <si>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</si>
  <si>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</si>
  <si>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</si>
  <si>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</si>
  <si>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</si>
  <si>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</si>
  <si>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</si>
  <si>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</si>
  <si>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</si>
  <si>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</si>
  <si>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</si>
  <si>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</si>
  <si>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</si>
  <si>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</si>
  <si>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</si>
  <si>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</si>
  <si>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</si>
  <si>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</si>
  <si>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</si>
  <si>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</si>
  <si>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</si>
  <si>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</si>
  <si>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</si>
  <si>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</si>
  <si>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</si>
  <si>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</si>
  <si>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</si>
  <si>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</si>
  <si>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</si>
  <si>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</si>
  <si>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</si>
  <si>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</si>
  <si>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</si>
  <si>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</si>
  <si>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</si>
  <si>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</si>
  <si>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</si>
  <si>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</si>
  <si>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</si>
  <si>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</si>
  <si>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</si>
  <si>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</si>
  <si>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</si>
  <si>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</si>
  <si>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</si>
  <si>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</si>
  <si>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</si>
  <si>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</si>
  <si>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</si>
  <si>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</si>
  <si>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</si>
  <si>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</si>
  <si>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</si>
  <si>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</si>
  <si>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</si>
  <si>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</si>
  <si>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</si>
  <si>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</si>
  <si>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</si>
  <si>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</si>
  <si>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</si>
  <si>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</si>
  <si>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</si>
  <si>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</si>
  <si>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</si>
  <si>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</si>
  <si>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</si>
  <si>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</si>
  <si>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</si>
  <si>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</si>
  <si>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</si>
  <si>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</si>
  <si>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</si>
  <si>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</si>
  <si>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</si>
  <si>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</si>
  <si>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</si>
  <si>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</si>
  <si>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</si>
  <si>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</si>
  <si>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</si>
  <si>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</si>
  <si>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</si>
  <si>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</si>
  <si>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</si>
  <si>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</si>
  <si>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</si>
  <si>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</si>
  <si>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</si>
  <si>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</si>
  <si>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</si>
  <si>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</si>
  <si>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</si>
  <si>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</si>
  <si>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</si>
  <si>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</si>
  <si>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</si>
  <si>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</si>
  <si>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</si>
  <si>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</si>
  <si>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</si>
  <si>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</si>
  <si>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</si>
  <si>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</si>
  <si>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</si>
  <si>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</si>
  <si>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</si>
  <si>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</si>
  <si>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</si>
  <si>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</si>
  <si>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</si>
  <si>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</si>
  <si>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</si>
  <si>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</si>
  <si>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</si>
  <si>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</si>
  <si>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</si>
  <si>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</si>
  <si>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</si>
  <si>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</si>
  <si>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</si>
  <si>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</si>
  <si>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</si>
  <si>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</si>
  <si>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</si>
  <si>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</si>
  <si>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</si>
  <si>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</si>
  <si>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</si>
  <si>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</si>
  <si>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</si>
  <si>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</si>
  <si>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</si>
  <si>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</si>
  <si>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</si>
  <si>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</si>
  <si>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</si>
  <si>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</si>
  <si>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</si>
  <si>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</si>
  <si>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</si>
  <si>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</si>
  <si>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</si>
  <si>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</si>
  <si>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</si>
  <si>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</si>
  <si>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</si>
  <si>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</si>
  <si>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</si>
  <si>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</si>
  <si>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</si>
  <si>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</si>
  <si>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</si>
  <si>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</si>
  <si>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</si>
  <si>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</si>
  <si>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</si>
  <si>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</si>
  <si>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</si>
  <si>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</si>
  <si>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</si>
  <si>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</si>
  <si>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</si>
  <si>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</si>
  <si>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</si>
  <si>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</si>
  <si>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</si>
  <si>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</si>
  <si>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</si>
  <si>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</si>
  <si>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</si>
  <si>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</si>
  <si>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</si>
  <si>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</si>
  <si>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</si>
  <si>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</si>
  <si>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</si>
  <si>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</si>
  <si>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</si>
  <si>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</si>
  <si>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</si>
  <si>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</si>
  <si>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</si>
  <si>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</si>
  <si>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</si>
  <si>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</si>
  <si>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</si>
  <si>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</si>
  <si>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</si>
  <si>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</si>
  <si>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</si>
  <si>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</si>
  <si>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</si>
  <si>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</si>
  <si>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</si>
  <si>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</si>
  <si>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</si>
  <si>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</si>
  <si>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</si>
  <si>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</si>
  <si>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</si>
  <si>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</si>
  <si>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</si>
  <si>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</si>
  <si>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</si>
  <si>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</si>
  <si>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</si>
  <si>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</si>
  <si>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</si>
  <si>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</si>
  <si>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</si>
  <si>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</si>
  <si>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</si>
  <si>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</si>
  <si>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</si>
  <si>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</si>
  <si>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</si>
  <si>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</si>
  <si>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</si>
  <si>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</si>
  <si>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</si>
  <si>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</si>
  <si>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</si>
  <si>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</si>
  <si>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</si>
  <si>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</si>
  <si>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</si>
  <si>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</si>
  <si>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</si>
  <si>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</si>
  <si>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</si>
  <si>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</si>
  <si>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</si>
  <si>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</si>
  <si>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</si>
  <si>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</si>
  <si>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</si>
  <si>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</si>
  <si>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</si>
  <si>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</si>
  <si>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</si>
  <si>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</si>
  <si>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</si>
  <si>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</si>
  <si>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</si>
  <si>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</si>
  <si>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</si>
  <si>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</si>
  <si>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</si>
  <si>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</si>
  <si>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</si>
  <si>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</si>
  <si>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</si>
  <si>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</si>
  <si>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</si>
  <si>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</si>
  <si>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</si>
  <si>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</si>
  <si>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</si>
  <si>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</si>
  <si>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</si>
  <si>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</si>
  <si>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</si>
  <si>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</si>
  <si>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</si>
  <si>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</si>
  <si>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</si>
  <si>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</si>
  <si>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</si>
  <si>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</si>
  <si>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</si>
  <si>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</si>
  <si>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</si>
  <si>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</si>
  <si>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</si>
  <si>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</si>
  <si>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</si>
  <si>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</si>
  <si>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</si>
  <si>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</si>
  <si>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</si>
  <si>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</si>
  <si>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</si>
  <si>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</si>
  <si>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</si>
  <si>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</si>
  <si>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</si>
  <si>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</si>
  <si>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</si>
  <si>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</si>
  <si>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</si>
  <si>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</si>
  <si>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</si>
  <si>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</si>
  <si>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</si>
  <si>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</si>
  <si>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</si>
  <si>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</si>
  <si>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</si>
  <si>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</si>
  <si>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</si>
  <si>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</si>
  <si>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</si>
  <si>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</si>
  <si>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</si>
  <si>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</si>
  <si>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</si>
  <si>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</si>
  <si>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</si>
  <si>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</si>
  <si>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</si>
  <si>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</si>
  <si>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</si>
  <si>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</si>
  <si>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</si>
  <si>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</si>
  <si>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</si>
  <si>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</si>
  <si>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</si>
  <si>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</si>
  <si>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</si>
  <si>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</si>
  <si>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</si>
  <si>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</si>
  <si>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</si>
  <si>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</si>
  <si>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</si>
  <si>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</si>
  <si>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</si>
  <si>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</si>
  <si>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</si>
  <si>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</si>
  <si>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</si>
  <si>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</si>
  <si>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</si>
  <si>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</si>
  <si>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</si>
  <si>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</si>
  <si>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</si>
  <si>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</si>
  <si>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</si>
  <si>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</si>
  <si>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</si>
  <si>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</si>
  <si>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</si>
  <si>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</si>
  <si>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</si>
  <si>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</si>
  <si>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</si>
  <si>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</si>
  <si>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</si>
  <si>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</si>
  <si>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</si>
  <si>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</si>
  <si>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</si>
  <si>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</si>
  <si>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</si>
  <si>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</si>
  <si>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</si>
  <si>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</si>
  <si>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</si>
  <si>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</si>
  <si>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</si>
  <si>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</si>
  <si>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</si>
  <si>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</si>
  <si>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</si>
  <si>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</si>
  <si>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</si>
  <si>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</si>
  <si>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</si>
  <si>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</si>
  <si>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</si>
  <si>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</si>
  <si>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</si>
  <si>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</si>
  <si>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</si>
  <si>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</si>
  <si>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</si>
  <si>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</si>
  <si>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</si>
  <si>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</si>
  <si>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</si>
  <si>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</si>
  <si>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</si>
  <si>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</si>
  <si>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</si>
  <si>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</si>
  <si>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</si>
  <si>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</si>
  <si>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</si>
  <si>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</si>
  <si>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</si>
  <si>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</si>
  <si>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</si>
  <si>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</si>
  <si>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</si>
  <si>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</si>
  <si>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</si>
  <si>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</si>
  <si>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</si>
  <si>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</si>
  <si>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</si>
  <si>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</si>
  <si>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</si>
  <si>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</si>
  <si>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</si>
  <si>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</si>
  <si>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</si>
  <si>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</si>
  <si>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</si>
  <si>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</si>
  <si>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</si>
  <si>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</si>
  <si>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</si>
  <si>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</si>
  <si>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</si>
  <si>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</si>
  <si>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</si>
  <si>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</si>
  <si>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</si>
  <si>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</si>
  <si>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</si>
  <si>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</si>
  <si>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</si>
  <si>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</si>
  <si>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</si>
  <si>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</si>
  <si>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</si>
  <si>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</si>
  <si>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</si>
  <si>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</si>
  <si>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</si>
  <si>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</si>
  <si>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</si>
  <si>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</si>
  <si>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</si>
  <si>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</si>
  <si>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</si>
  <si>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</si>
  <si>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</si>
  <si>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</si>
  <si>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</si>
  <si>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</si>
  <si>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</si>
  <si>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</si>
  <si>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</si>
  <si>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</si>
  <si>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</si>
  <si>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</si>
  <si>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</si>
  <si>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</si>
  <si>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</si>
  <si>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</si>
  <si>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</si>
  <si>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</si>
  <si>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</si>
  <si>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</si>
  <si>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</si>
  <si>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</si>
  <si>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</si>
  <si>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</si>
  <si>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</si>
  <si>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</si>
  <si>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</si>
  <si>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</si>
  <si>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</si>
  <si>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</si>
  <si>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</si>
  <si>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</si>
  <si>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</si>
  <si>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</si>
  <si>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</si>
  <si>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</si>
  <si>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</si>
  <si>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</si>
  <si>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</si>
  <si>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</si>
  <si>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</si>
  <si>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</si>
  <si>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</si>
  <si>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</si>
  <si>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</si>
  <si>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</si>
  <si>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</si>
  <si>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</si>
  <si>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</si>
  <si>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</si>
  <si>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</si>
  <si>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</si>
  <si>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</si>
  <si>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</si>
  <si>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</si>
  <si>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</si>
  <si>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</si>
  <si>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</si>
  <si>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</si>
  <si>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</si>
  <si>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</si>
  <si>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</si>
  <si>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</si>
  <si>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</si>
  <si>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</si>
  <si>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</si>
  <si>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</si>
  <si>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</si>
  <si>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</si>
  <si>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</si>
  <si>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</si>
  <si>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</si>
  <si>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</si>
  <si>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</si>
  <si>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</si>
  <si>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</si>
  <si>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</si>
  <si>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</si>
  <si>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</si>
  <si>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</si>
  <si>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</si>
  <si>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</si>
  <si>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</si>
  <si>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</si>
  <si>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</si>
  <si>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</si>
  <si>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</si>
  <si>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</si>
  <si>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</si>
  <si>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</si>
  <si>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</si>
  <si>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</si>
  <si>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</si>
  <si>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</si>
  <si>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</si>
  <si>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</si>
  <si>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</si>
  <si>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</si>
  <si>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</si>
  <si>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</si>
  <si>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</si>
  <si>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</si>
  <si>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</si>
  <si>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</si>
  <si>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</si>
  <si>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</si>
  <si>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</si>
  <si>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</si>
  <si>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</si>
  <si>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</si>
  <si>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</si>
  <si>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</si>
  <si>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</si>
  <si>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</si>
  <si>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</si>
  <si>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</si>
  <si>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</si>
  <si>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</si>
  <si>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</si>
  <si>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</si>
  <si>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</si>
  <si>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</si>
  <si>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</si>
  <si>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</si>
  <si>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</si>
  <si>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</si>
  <si>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</si>
  <si>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</si>
  <si>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</si>
  <si>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</si>
  <si>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</si>
  <si>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</si>
  <si>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</si>
  <si>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</si>
  <si>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</si>
  <si>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</si>
  <si>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</si>
  <si>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</si>
  <si>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</si>
  <si>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</si>
  <si>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</si>
  <si>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</si>
  <si>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</si>
  <si>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</si>
  <si>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</si>
  <si>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</si>
  <si>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</si>
  <si>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</si>
  <si>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</si>
  <si>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</si>
  <si>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</si>
  <si>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</si>
  <si>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</si>
  <si>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</si>
  <si>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</si>
  <si>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</si>
  <si>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</si>
  <si>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</si>
  <si>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</si>
  <si>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</si>
  <si>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</si>
  <si>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</si>
  <si>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</si>
  <si>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</si>
  <si>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</si>
  <si>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</si>
  <si>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</si>
  <si>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</si>
  <si>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</si>
  <si>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</si>
  <si>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</si>
  <si>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</si>
  <si>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</si>
  <si>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</si>
  <si>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</si>
  <si>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</si>
  <si>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</si>
  <si>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</si>
  <si>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</si>
  <si>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</si>
  <si>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</si>
  <si>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</si>
  <si>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</si>
  <si>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</si>
  <si>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</si>
  <si>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</si>
  <si>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</si>
  <si>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</si>
  <si>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</si>
  <si>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</si>
  <si>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</si>
  <si>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</si>
  <si>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</si>
  <si>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</si>
  <si>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</si>
  <si>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</si>
  <si>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</si>
  <si>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</si>
  <si>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</si>
  <si>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</si>
  <si>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</si>
  <si>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</si>
  <si>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</si>
  <si>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</si>
  <si>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</si>
  <si>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</si>
  <si>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</si>
  <si>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</si>
  <si>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</si>
  <si>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</si>
  <si>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</si>
  <si>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</si>
  <si>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</si>
  <si>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</si>
  <si>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</si>
  <si>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</si>
  <si>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</si>
  <si>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</si>
  <si>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</si>
  <si>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</si>
  <si>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</si>
  <si>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</si>
  <si>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</si>
  <si>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</si>
  <si>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</si>
  <si>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</si>
  <si>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</si>
  <si>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</si>
  <si>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</si>
  <si>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</si>
  <si>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</si>
  <si>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</si>
  <si>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</si>
  <si>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</si>
  <si>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</si>
  <si>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</si>
  <si>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</si>
  <si>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</si>
  <si>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</si>
  <si>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</si>
  <si>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</si>
  <si>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</si>
  <si>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</si>
  <si>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</si>
  <si>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</si>
  <si>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</si>
  <si>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</si>
  <si>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</si>
  <si>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</si>
  <si>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</si>
  <si>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</si>
  <si>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</si>
  <si>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</si>
  <si>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</si>
  <si>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</si>
  <si>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</si>
  <si>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</si>
  <si>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</si>
  <si>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</si>
  <si>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</si>
  <si>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</si>
  <si>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</si>
  <si>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</si>
  <si>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</si>
  <si>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</si>
  <si>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</si>
  <si>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</si>
  <si>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</si>
  <si>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</si>
  <si>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</si>
  <si>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</si>
  <si>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</si>
  <si>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</si>
  <si>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</si>
  <si>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</si>
  <si>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</si>
  <si>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</si>
  <si>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</si>
  <si>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</si>
  <si>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</si>
  <si>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</si>
  <si>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</si>
  <si>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</si>
  <si>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</si>
  <si>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</si>
  <si>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</si>
  <si>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</si>
  <si>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</si>
  <si>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</si>
  <si>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</si>
  <si>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</si>
  <si>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</si>
  <si>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</si>
  <si>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</si>
  <si>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</si>
  <si>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</si>
  <si>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</si>
  <si>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</si>
  <si>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</si>
  <si>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</si>
  <si>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</si>
  <si>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</si>
  <si>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</si>
  <si>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</si>
  <si>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</si>
  <si>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</si>
  <si>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</si>
  <si>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</si>
  <si>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</si>
  <si>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</si>
  <si>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</si>
  <si>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</si>
  <si>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</si>
  <si>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</si>
  <si>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</si>
  <si>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</si>
  <si>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</si>
  <si>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</si>
  <si>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</si>
  <si>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</si>
  <si>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</si>
  <si>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</si>
  <si>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</si>
  <si>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</si>
  <si>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</si>
  <si>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</si>
  <si>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</si>
  <si>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</si>
  <si>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</si>
  <si>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</si>
  <si>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</si>
  <si>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</si>
  <si>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</si>
  <si>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</si>
  <si>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</si>
  <si>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</si>
  <si>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</si>
  <si>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</si>
  <si>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</si>
  <si>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</si>
  <si>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</si>
  <si>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</si>
  <si>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</si>
  <si>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</si>
  <si>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</si>
  <si>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</si>
  <si>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</si>
  <si>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</si>
  <si>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</si>
  <si>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</si>
  <si>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</si>
  <si>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</si>
  <si>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</si>
  <si>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</si>
  <si>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</si>
  <si>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</si>
  <si>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</si>
  <si>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</si>
  <si>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</si>
  <si>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</si>
  <si>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</si>
  <si>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</si>
  <si>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</si>
  <si>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</si>
  <si>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</si>
  <si>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</si>
  <si>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</si>
  <si>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</si>
  <si>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</si>
  <si>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</si>
  <si>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</si>
  <si>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</si>
  <si>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</si>
  <si>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</si>
  <si>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</si>
  <si>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</si>
  <si>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</si>
  <si>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</si>
  <si>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</si>
  <si>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</si>
  <si>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</si>
  <si>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</si>
  <si>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</si>
  <si>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</si>
  <si>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</si>
  <si>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</si>
  <si>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</si>
  <si>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</si>
  <si>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</si>
  <si>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</si>
  <si>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</si>
  <si>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</si>
  <si>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</si>
  <si>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</si>
  <si>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</si>
  <si>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</si>
  <si>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</si>
  <si>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</si>
  <si>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</si>
  <si>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</si>
  <si>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</si>
  <si>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</si>
  <si>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</si>
  <si>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</si>
  <si>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</si>
  <si>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</si>
  <si>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</si>
  <si>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</si>
  <si>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</si>
  <si>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</si>
  <si>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</si>
  <si>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</si>
  <si>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</si>
  <si>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</si>
  <si>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</si>
  <si>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</si>
  <si>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</si>
  <si>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</si>
  <si>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</si>
  <si>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</si>
  <si>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</si>
  <si>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</si>
  <si>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</si>
  <si>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</si>
  <si>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</si>
  <si>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</si>
  <si>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</si>
  <si>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</si>
  <si>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</si>
  <si>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</si>
  <si>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</si>
  <si>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</si>
  <si>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</si>
  <si>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</si>
  <si>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</si>
  <si>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</si>
  <si>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</si>
  <si>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</si>
  <si>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</si>
  <si>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</si>
  <si>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</si>
  <si>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</si>
  <si>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</si>
  <si>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</si>
  <si>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</si>
  <si>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</si>
  <si>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</si>
  <si>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</si>
  <si>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</si>
  <si>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</si>
  <si>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</si>
  <si>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</si>
  <si>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</si>
  <si>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</si>
  <si>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</si>
  <si>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</si>
  <si>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</si>
  <si>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</si>
  <si>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</si>
  <si>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</si>
  <si>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</si>
  <si>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</si>
  <si>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</si>
  <si>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</si>
  <si>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</si>
  <si>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</si>
  <si>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</si>
  <si>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</si>
  <si>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</si>
  <si>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</si>
  <si>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</si>
  <si>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</si>
  <si>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</si>
  <si>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</si>
  <si>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</si>
  <si>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</si>
  <si>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</si>
  <si>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</si>
  <si>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</si>
  <si>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</si>
  <si>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</si>
  <si>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</si>
  <si>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</si>
  <si>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</si>
  <si>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</si>
  <si>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</si>
  <si>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</si>
  <si>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</si>
  <si>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</si>
  <si>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</si>
  <si>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</si>
  <si>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</si>
  <si>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</si>
  <si>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</si>
  <si>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</si>
  <si>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</si>
  <si>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</si>
  <si>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</si>
  <si>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</si>
  <si>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</si>
  <si>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</si>
  <si>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</si>
  <si>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</si>
  <si>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</si>
  <si>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</si>
  <si>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</si>
  <si>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</si>
  <si>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</si>
  <si>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</si>
  <si>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</si>
  <si>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</si>
  <si>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</si>
  <si>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</si>
  <si>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</si>
  <si>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</si>
  <si>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</si>
  <si>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</si>
  <si>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</si>
  <si>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</si>
  <si>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</si>
  <si>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</si>
  <si>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</si>
  <si>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</si>
  <si>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</si>
  <si>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</si>
  <si>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</si>
  <si>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</si>
  <si>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</si>
  <si>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</si>
  <si>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</si>
  <si>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</si>
  <si>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</si>
  <si>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</si>
  <si>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</si>
  <si>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</si>
  <si>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</si>
  <si>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</si>
  <si>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</si>
  <si>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</si>
  <si>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</si>
  <si>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</si>
  <si>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</si>
  <si>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</si>
  <si>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</si>
  <si>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</si>
  <si>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</si>
  <si>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</si>
  <si>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</si>
  <si>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</si>
  <si>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</si>
  <si>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</si>
  <si>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</si>
  <si>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</si>
  <si>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</si>
  <si>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</si>
  <si>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</si>
  <si>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</si>
  <si>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</si>
  <si>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</si>
  <si>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</si>
  <si>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</si>
  <si>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</si>
  <si>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</si>
  <si>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</si>
  <si>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</si>
  <si>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</si>
  <si>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</si>
  <si>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</si>
  <si>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</si>
  <si>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</si>
  <si>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</si>
  <si>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</si>
  <si>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</si>
  <si>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</si>
  <si>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</si>
  <si>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</si>
  <si>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</si>
  <si>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</si>
  <si>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</si>
  <si>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</si>
  <si>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</si>
  <si>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</si>
  <si>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</si>
  <si>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</si>
  <si>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</si>
  <si>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</si>
  <si>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</si>
  <si>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</si>
  <si>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</si>
  <si>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</si>
  <si>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</si>
  <si>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</si>
  <si>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</si>
  <si>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</si>
  <si>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</si>
  <si>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</si>
  <si>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</si>
  <si>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</si>
  <si>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</si>
  <si>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</si>
  <si>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</si>
  <si>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</si>
  <si>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</si>
  <si>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</si>
  <si>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</si>
  <si>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</si>
  <si>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</si>
  <si>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</si>
  <si>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</si>
  <si>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</si>
  <si>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</si>
  <si>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</si>
  <si>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</si>
  <si>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</si>
  <si>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</si>
  <si>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</si>
  <si>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</si>
  <si>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</si>
  <si>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</si>
  <si>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</si>
  <si>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</si>
  <si>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</si>
  <si>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</si>
  <si>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</si>
  <si>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</si>
  <si>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</si>
  <si>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</si>
  <si>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</si>
  <si>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</si>
  <si>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</si>
  <si>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</si>
  <si>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</si>
  <si>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</si>
  <si>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</si>
  <si>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</si>
  <si>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</si>
  <si>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</si>
  <si>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</si>
  <si>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</si>
  <si>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</si>
  <si>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</si>
  <si>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</si>
  <si>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</si>
  <si>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</si>
  <si>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</si>
  <si>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</si>
  <si>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</si>
  <si>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</si>
  <si>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</si>
  <si>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</si>
  <si>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</si>
  <si>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</si>
  <si>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</si>
  <si>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</si>
  <si>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</si>
  <si>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</si>
  <si>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</si>
  <si>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</si>
  <si>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</si>
  <si>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</si>
  <si>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</si>
  <si>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</si>
  <si>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</si>
  <si>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</si>
  <si>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</si>
  <si>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</si>
  <si>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</si>
  <si>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</si>
  <si>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</si>
  <si>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</si>
  <si>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</si>
  <si>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</si>
  <si>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</si>
  <si>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</si>
  <si>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</si>
  <si>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</si>
  <si>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</si>
  <si>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</si>
  <si>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</si>
  <si>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</si>
  <si>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</si>
  <si>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</si>
  <si>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</si>
  <si>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</si>
  <si>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</si>
  <si>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</si>
  <si>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</si>
  <si>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</si>
  <si>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</si>
  <si>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</si>
  <si>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</si>
  <si>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</si>
  <si>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</si>
  <si>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</si>
  <si>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</si>
  <si>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</si>
  <si>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</si>
  <si>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</si>
  <si>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</si>
  <si>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</si>
  <si>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</si>
  <si>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</si>
  <si>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</si>
  <si>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</si>
  <si>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</si>
  <si>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</si>
  <si>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</si>
  <si>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</si>
  <si>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</si>
  <si>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</si>
  <si>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</si>
  <si>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</si>
  <si>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</si>
  <si>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</si>
  <si>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</si>
  <si>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</si>
  <si>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</si>
  <si>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</si>
  <si>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</si>
  <si>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</si>
  <si>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</si>
  <si>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</si>
  <si>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</si>
  <si>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</si>
  <si>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</si>
  <si>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</si>
  <si>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</si>
  <si>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</si>
  <si>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</si>
  <si>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</si>
  <si>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</si>
  <si>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</si>
  <si>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</si>
  <si>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</si>
  <si>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</si>
  <si>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</si>
  <si>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</si>
  <si>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</si>
  <si>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</si>
  <si>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</si>
  <si>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</si>
  <si>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</si>
  <si>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</si>
  <si>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</si>
  <si>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</si>
  <si>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</si>
  <si>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</si>
  <si>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</si>
  <si>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</si>
  <si>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</si>
  <si>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</si>
  <si>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</si>
  <si>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</si>
  <si>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</si>
  <si>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</si>
  <si>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</si>
  <si>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</si>
  <si>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</si>
  <si>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</si>
  <si>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</si>
  <si>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</si>
  <si>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</si>
  <si>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</si>
  <si>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</si>
  <si>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</si>
  <si>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</si>
  <si>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</si>
  <si>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</si>
  <si>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</si>
  <si>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</si>
  <si>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</si>
  <si>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</si>
  <si>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</si>
  <si>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</si>
  <si>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</si>
  <si>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</si>
  <si>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</si>
  <si>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</si>
  <si>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</si>
  <si>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</si>
  <si>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</si>
  <si>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</si>
  <si>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</si>
  <si>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</si>
  <si>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</si>
  <si>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</si>
  <si>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</si>
  <si>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</si>
  <si>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</si>
  <si>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</si>
  <si>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</si>
  <si>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</si>
  <si>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</si>
  <si>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</si>
  <si>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</si>
  <si>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</si>
  <si>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</si>
  <si>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</si>
  <si>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</si>
  <si>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</si>
  <si>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</si>
  <si>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</si>
  <si>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</si>
  <si>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</si>
  <si>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</si>
  <si>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</si>
  <si>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</si>
  <si>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</si>
  <si>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</si>
  <si>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</si>
  <si>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</si>
  <si>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</si>
  <si>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</si>
  <si>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</si>
  <si>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</si>
  <si>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</si>
  <si>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</si>
  <si>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</si>
  <si>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</si>
  <si>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</si>
  <si>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</si>
  <si>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</si>
  <si>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</si>
  <si>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</si>
  <si>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</si>
  <si>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</si>
  <si>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</si>
  <si>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</si>
  <si>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</si>
  <si>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</si>
  <si>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</si>
  <si>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</si>
  <si>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</si>
  <si>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</si>
  <si>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</si>
  <si>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</si>
  <si>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</si>
  <si>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</si>
  <si>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</si>
  <si>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</si>
  <si>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</si>
  <si>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</si>
  <si>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</si>
  <si>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</si>
  <si>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</si>
  <si>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</si>
  <si>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</si>
  <si>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</si>
  <si>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</si>
  <si>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</si>
  <si>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</si>
  <si>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</si>
  <si>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</si>
  <si>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</si>
  <si>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</si>
  <si>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</si>
  <si>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</si>
  <si>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</si>
  <si>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</si>
  <si>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</si>
  <si>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</si>
  <si>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</si>
  <si>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</si>
  <si>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</si>
  <si>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</si>
  <si>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</si>
  <si>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</si>
  <si>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</si>
  <si>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</si>
  <si>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</si>
  <si>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</si>
  <si>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</si>
  <si>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</si>
  <si>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</si>
  <si>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</si>
  <si>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</si>
  <si>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</si>
  <si>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</si>
  <si>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</si>
  <si>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</si>
  <si>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</si>
  <si>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</si>
  <si>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</si>
  <si>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</si>
  <si>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</si>
  <si>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</si>
  <si>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</si>
  <si>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</si>
  <si>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</si>
  <si>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</si>
  <si>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</si>
  <si>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</si>
  <si>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</si>
  <si>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</si>
  <si>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</si>
  <si>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</si>
  <si>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</si>
  <si>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</si>
  <si>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</si>
  <si>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</si>
  <si>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</si>
  <si>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</si>
  <si>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</si>
  <si>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</si>
  <si>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</si>
  <si>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</si>
  <si>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</si>
  <si>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</si>
  <si>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</si>
  <si>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</si>
  <si>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</si>
  <si>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</si>
  <si>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</si>
  <si>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</si>
  <si>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</si>
  <si>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</si>
  <si>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</si>
  <si>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</si>
  <si>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</si>
  <si>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</si>
  <si>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</si>
  <si>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</si>
  <si>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</si>
  <si>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</si>
  <si>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</si>
  <si>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</si>
  <si>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</si>
  <si>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</si>
  <si>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</si>
  <si>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</si>
  <si>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</si>
  <si>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</si>
  <si>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</si>
  <si>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</si>
  <si>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</si>
  <si>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</si>
  <si>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</si>
  <si>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</si>
  <si>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</si>
  <si>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</si>
  <si>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</si>
  <si>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</si>
  <si>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</si>
  <si>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</si>
  <si>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</si>
  <si>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</si>
  <si>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</si>
  <si>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</si>
  <si>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</si>
  <si>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</si>
  <si>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</si>
  <si>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</si>
  <si>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</si>
  <si>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</si>
  <si>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</si>
  <si>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</si>
  <si>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</si>
  <si>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</si>
  <si>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</si>
  <si>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</si>
  <si>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</si>
  <si>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</si>
  <si>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</si>
  <si>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</si>
  <si>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</si>
  <si>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</si>
  <si>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</si>
  <si>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</si>
  <si>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</si>
  <si>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</si>
  <si>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</si>
  <si>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</si>
  <si>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</si>
  <si>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</si>
  <si>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</si>
  <si>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</si>
  <si>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</si>
  <si>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</si>
  <si>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</si>
  <si>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</si>
  <si>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</si>
  <si>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</si>
  <si>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</si>
  <si>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</si>
  <si>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</si>
  <si>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</si>
  <si>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</si>
  <si>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</si>
  <si>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</si>
  <si>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</si>
  <si>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</si>
  <si>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</si>
  <si>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</si>
  <si>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</si>
  <si>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</si>
  <si>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</si>
  <si>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</si>
  <si>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</si>
  <si>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</si>
  <si>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</si>
  <si>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</si>
  <si>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</si>
  <si>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</si>
  <si>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</si>
  <si>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</si>
  <si>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</si>
  <si>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</si>
  <si>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</si>
  <si>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</si>
  <si>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</si>
  <si>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</si>
  <si>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</si>
  <si>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</si>
  <si>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</si>
  <si>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</si>
  <si>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</si>
  <si>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</si>
  <si>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</si>
  <si>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</si>
  <si>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</si>
  <si>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</si>
  <si>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</si>
  <si>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</si>
  <si>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</si>
  <si>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</si>
  <si>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</si>
  <si>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</si>
  <si>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</si>
  <si>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</si>
  <si>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</si>
  <si>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</si>
  <si>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</si>
  <si>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</si>
  <si>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</si>
  <si>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</si>
  <si>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</si>
  <si>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</si>
  <si>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</si>
  <si>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</si>
  <si>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</si>
  <si>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</si>
  <si>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</si>
  <si>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</si>
  <si>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</si>
  <si>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</si>
  <si>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</si>
  <si>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</si>
  <si>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</si>
  <si>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</si>
  <si>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</si>
  <si>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</si>
  <si>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</si>
  <si>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</si>
  <si>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</si>
  <si>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</si>
  <si>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</si>
  <si>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</si>
  <si>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</si>
  <si>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</si>
  <si>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</si>
  <si>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</si>
  <si>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</si>
  <si>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</si>
  <si>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</si>
  <si>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</si>
  <si>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</si>
  <si>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</si>
  <si>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</si>
  <si>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</si>
  <si>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</si>
  <si>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</si>
  <si>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</si>
  <si>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</si>
  <si>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</si>
  <si>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</si>
  <si>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</si>
  <si>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</si>
  <si>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</si>
  <si>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</si>
  <si>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</si>
  <si>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</si>
  <si>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</si>
  <si>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</si>
  <si>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</si>
  <si>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</si>
  <si>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</si>
  <si>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</si>
  <si>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</si>
  <si>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</si>
  <si>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</si>
  <si>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</si>
  <si>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</si>
  <si>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</si>
  <si>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</si>
  <si>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</si>
  <si>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</si>
  <si>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</si>
  <si>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</si>
  <si>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</si>
  <si>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</si>
  <si>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</si>
  <si>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</si>
  <si>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</si>
  <si>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</si>
  <si>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</si>
  <si>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</si>
  <si>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</si>
  <si>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</si>
  <si>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</si>
  <si>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</si>
  <si>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</si>
  <si>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</si>
  <si>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</si>
  <si>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</si>
  <si>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</si>
  <si>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</si>
  <si>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</si>
  <si>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</si>
  <si>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</si>
  <si>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</si>
  <si>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</si>
  <si>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</si>
  <si>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</si>
  <si>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</si>
  <si>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</si>
  <si>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</si>
  <si>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</si>
  <si>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</si>
  <si>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</si>
  <si>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</si>
  <si>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</si>
  <si>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</si>
  <si>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</si>
  <si>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</si>
  <si>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</si>
  <si>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</si>
  <si>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</si>
  <si>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</si>
  <si>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</si>
  <si>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</si>
  <si>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</si>
  <si>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</si>
  <si>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</si>
  <si>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</si>
  <si>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</si>
  <si>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</si>
  <si>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</si>
  <si>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</si>
  <si>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</si>
  <si>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</si>
  <si>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</si>
  <si>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</si>
  <si>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</si>
  <si>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</si>
  <si>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</si>
  <si>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</si>
  <si>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</si>
  <si>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</si>
  <si>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</si>
  <si>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</si>
  <si>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</si>
  <si>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</si>
  <si>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</si>
  <si>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</si>
  <si>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</si>
  <si>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</si>
  <si>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</si>
  <si>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</si>
  <si>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</si>
  <si>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</si>
  <si>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</si>
  <si>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</si>
  <si>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</si>
  <si>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</si>
  <si>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</si>
  <si>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</si>
  <si>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</si>
  <si>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</si>
  <si>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</si>
  <si>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</si>
  <si>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</si>
  <si>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</si>
  <si>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</si>
  <si>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</si>
  <si>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</si>
  <si>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</si>
  <si>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</si>
  <si>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</si>
  <si>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</si>
  <si>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</si>
  <si>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</si>
  <si>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</si>
  <si>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</si>
  <si>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</si>
  <si>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</si>
  <si>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</si>
  <si>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</si>
  <si>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</si>
  <si>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</si>
  <si>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</si>
  <si>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</si>
  <si>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</si>
  <si>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</si>
  <si>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</si>
  <si>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</si>
  <si>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</si>
  <si>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</si>
  <si>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</si>
  <si>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</si>
  <si>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</si>
  <si>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</si>
  <si>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</si>
  <si>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</si>
  <si>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</si>
  <si>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</si>
  <si>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</si>
  <si>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</si>
  <si>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</si>
  <si>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</si>
  <si>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</si>
  <si>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</si>
  <si>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</si>
  <si>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</si>
  <si>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</si>
  <si>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</si>
  <si>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</si>
  <si>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</si>
  <si>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</si>
  <si>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</si>
  <si>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</si>
  <si>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</si>
  <si>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</si>
  <si>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</si>
  <si>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</si>
  <si>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</si>
  <si>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</si>
  <si>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</si>
  <si>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</si>
  <si>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</si>
  <si>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</si>
  <si>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</si>
  <si>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</si>
  <si>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</si>
  <si>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</si>
  <si>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</si>
  <si>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</si>
  <si>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</si>
  <si>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</si>
  <si>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</si>
  <si>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</si>
  <si>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</si>
  <si>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</si>
  <si>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</si>
  <si>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</si>
  <si>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</si>
  <si>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</si>
  <si>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</si>
  <si>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</si>
  <si>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</si>
  <si>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</si>
  <si>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</si>
  <si>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</si>
  <si>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</si>
  <si>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</si>
  <si>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</si>
  <si>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</si>
  <si>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</si>
  <si>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</si>
  <si>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</si>
  <si>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</si>
  <si>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</si>
  <si>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</si>
  <si>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</si>
  <si>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</si>
  <si>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</si>
  <si>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</si>
  <si>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</si>
  <si>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</si>
  <si>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</si>
  <si>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</si>
  <si>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</si>
  <si>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</si>
  <si>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</si>
  <si>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</si>
  <si>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</si>
  <si>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</si>
  <si>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</si>
  <si>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</si>
  <si>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</si>
  <si>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</si>
  <si>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</si>
  <si>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</si>
  <si>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</si>
  <si>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</si>
  <si>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</si>
  <si>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</si>
  <si>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</si>
  <si>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</si>
  <si>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</si>
  <si>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</si>
  <si>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</si>
  <si>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</si>
  <si>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</si>
  <si>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</si>
  <si>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</si>
  <si>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</si>
  <si>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</si>
  <si>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</si>
  <si>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</si>
  <si>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</si>
  <si>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</si>
  <si>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</si>
  <si>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</si>
  <si>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</si>
  <si>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</si>
  <si>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</si>
  <si>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</si>
  <si>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</si>
  <si>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</si>
  <si>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</si>
  <si>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</si>
  <si>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</si>
  <si>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</si>
  <si>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</si>
  <si>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</si>
  <si>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</si>
  <si>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</si>
  <si>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</si>
  <si>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</si>
  <si>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</si>
  <si>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</si>
  <si>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</si>
  <si>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</si>
  <si>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</si>
  <si>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</si>
  <si>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</si>
  <si>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</si>
  <si>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</si>
  <si>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</si>
  <si>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</si>
  <si>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</si>
  <si>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</si>
  <si>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</si>
  <si>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</si>
  <si>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</si>
  <si>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</si>
  <si>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</si>
  <si>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</si>
  <si>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</si>
  <si>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</si>
  <si>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</si>
  <si>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</si>
  <si>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</si>
  <si>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</si>
  <si>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</si>
  <si>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</si>
  <si>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</si>
  <si>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</si>
  <si>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</si>
  <si>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</si>
  <si>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</si>
  <si>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</si>
  <si>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</si>
  <si>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</si>
  <si>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</si>
  <si>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</si>
  <si>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</si>
  <si>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</si>
  <si>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</si>
  <si>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</si>
  <si>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</si>
  <si>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</si>
  <si>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</si>
  <si>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</si>
  <si>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</si>
  <si>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</si>
  <si>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</si>
  <si>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</si>
  <si>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</si>
  <si>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</si>
  <si>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</si>
  <si>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</si>
  <si>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</si>
  <si>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</si>
  <si>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</si>
  <si>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</si>
  <si>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</si>
  <si>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</si>
  <si>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</si>
  <si>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</si>
  <si>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</si>
  <si>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</si>
  <si>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</si>
  <si>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</si>
  <si>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</si>
  <si>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</si>
  <si>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</si>
  <si>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</si>
  <si>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</si>
  <si>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</si>
  <si>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</si>
  <si>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</si>
  <si>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</si>
  <si>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</si>
  <si>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</si>
  <si>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</si>
  <si>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</si>
  <si>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</si>
  <si>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</si>
  <si>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</si>
  <si>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</si>
  <si>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</si>
  <si>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</si>
  <si>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</si>
  <si>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</si>
  <si>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</si>
  <si>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</si>
  <si>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</si>
  <si>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</si>
  <si>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</si>
  <si>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</si>
  <si>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</si>
  <si>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</si>
  <si>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</si>
  <si>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</si>
  <si>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</si>
  <si>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</si>
  <si>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</si>
  <si>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</si>
  <si>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</si>
  <si>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</si>
  <si>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</si>
  <si>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</si>
  <si>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</si>
  <si>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</si>
  <si>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</si>
  <si>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</si>
  <si>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</si>
  <si>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</si>
  <si>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</si>
  <si>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</si>
  <si>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</si>
  <si>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</si>
  <si>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</si>
  <si>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</si>
  <si>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</si>
  <si>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</si>
  <si>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</si>
  <si>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</si>
  <si>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</si>
  <si>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</si>
  <si>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</si>
  <si>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</si>
  <si>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</si>
  <si>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</si>
  <si>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</si>
  <si>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</si>
  <si>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</si>
  <si>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</si>
  <si>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</si>
  <si>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</si>
  <si>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</si>
  <si>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</si>
  <si>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</si>
  <si>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</si>
  <si>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</si>
  <si>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</si>
  <si>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</si>
  <si>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</si>
  <si>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</si>
  <si>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</si>
  <si>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</si>
  <si>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</si>
  <si>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</si>
  <si>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</si>
  <si>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</si>
  <si>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</si>
  <si>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</si>
  <si>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</si>
  <si>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</si>
  <si>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</si>
  <si>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</si>
  <si>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</si>
  <si>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</si>
  <si>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</si>
  <si>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</si>
  <si>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</si>
  <si>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</si>
  <si>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</si>
  <si>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</si>
  <si>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</si>
  <si>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</si>
  <si>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</si>
  <si>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</si>
  <si>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</si>
  <si>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</si>
  <si>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</si>
  <si>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</si>
  <si>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</si>
  <si>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</si>
  <si>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</si>
  <si>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</si>
  <si>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</si>
  <si>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</si>
  <si>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</si>
  <si>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</si>
  <si>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</si>
  <si>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</si>
  <si>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</si>
  <si>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</si>
  <si>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</si>
  <si>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</si>
  <si>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</si>
  <si>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</si>
  <si>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</si>
  <si>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</si>
  <si>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</si>
  <si>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</si>
  <si>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</si>
  <si>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</si>
  <si>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</si>
  <si>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</si>
  <si>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</si>
  <si>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</si>
  <si>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</si>
  <si>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</si>
  <si>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</si>
  <si>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</si>
  <si>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</si>
  <si>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</si>
  <si>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</si>
  <si>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</si>
  <si>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</si>
  <si>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</si>
  <si>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</si>
  <si>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</si>
  <si>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</si>
  <si>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</si>
  <si>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</si>
  <si>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</si>
  <si>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</si>
  <si>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</si>
  <si>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</si>
  <si>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</si>
  <si>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</si>
  <si>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</si>
  <si>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</si>
  <si>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</si>
  <si>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</si>
  <si>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</si>
  <si>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</si>
  <si>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</si>
  <si>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</si>
  <si>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</si>
  <si>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</si>
  <si>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</si>
  <si>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</si>
  <si>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</si>
  <si>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</si>
  <si>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</si>
  <si>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</si>
  <si>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</si>
  <si>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</si>
  <si>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</si>
  <si>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</si>
  <si>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</si>
  <si>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</si>
  <si>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</si>
  <si>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</si>
  <si>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</si>
  <si>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</si>
  <si>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</si>
  <si>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</si>
  <si>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</si>
  <si>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</si>
  <si>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</si>
  <si>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</si>
  <si>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</si>
  <si>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</si>
  <si>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</si>
  <si>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</si>
  <si>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</si>
  <si>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</si>
  <si>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</si>
  <si>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</si>
  <si>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</si>
  <si>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</si>
  <si>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</si>
  <si>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</si>
  <si>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</si>
  <si>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</si>
  <si>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</si>
  <si>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</si>
  <si>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</si>
  <si>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</si>
  <si>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</si>
  <si>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</si>
  <si>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</si>
  <si>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</si>
  <si>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</si>
  <si>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</si>
  <si>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</si>
  <si>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</si>
  <si>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</si>
  <si>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</si>
  <si>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</si>
  <si>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</si>
  <si>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</si>
  <si>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</si>
  <si>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</si>
  <si>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</si>
  <si>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</si>
  <si>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</si>
  <si>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</si>
  <si>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</si>
  <si>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</si>
  <si>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</si>
  <si>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</si>
  <si>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</si>
  <si>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</si>
  <si>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</si>
  <si>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</si>
  <si>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</si>
  <si>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</si>
  <si>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</si>
  <si>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</si>
  <si>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</si>
  <si>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</si>
  <si>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</si>
  <si>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</si>
  <si>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</si>
  <si>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</si>
  <si>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</si>
  <si>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</si>
  <si>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</si>
  <si>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</si>
  <si>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</si>
  <si>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</si>
  <si>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</si>
  <si>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</si>
  <si>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</si>
  <si>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</si>
  <si>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</si>
  <si>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</si>
  <si>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</si>
  <si>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</si>
  <si>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</si>
  <si>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</si>
  <si>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</si>
  <si>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</si>
  <si>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</si>
  <si>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</si>
  <si>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</si>
  <si>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</si>
  <si>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</si>
  <si>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</si>
  <si>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</si>
  <si>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</si>
  <si>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</si>
  <si>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</si>
  <si>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</si>
  <si>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</si>
  <si>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</si>
  <si>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</si>
  <si>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</si>
  <si>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</si>
  <si>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</si>
  <si>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</si>
  <si>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</si>
  <si>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</si>
  <si>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</si>
  <si>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</si>
  <si>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</si>
  <si>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</si>
  <si>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</si>
  <si>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</si>
  <si>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</si>
  <si>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</si>
  <si>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</si>
  <si>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</si>
  <si>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</si>
  <si>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</si>
  <si>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</si>
  <si>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</si>
  <si>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</si>
  <si>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</si>
  <si>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</si>
  <si>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</si>
  <si>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</si>
  <si>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</si>
  <si>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</si>
  <si>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</si>
  <si>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</si>
  <si>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</si>
  <si>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</si>
  <si>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</si>
  <si>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</si>
  <si>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</si>
  <si>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</si>
  <si>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</si>
  <si>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</si>
  <si>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</si>
  <si>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</si>
  <si>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</si>
  <si>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</si>
  <si>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</si>
  <si>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</si>
  <si>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</si>
  <si>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</si>
  <si>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</si>
  <si>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</si>
  <si>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</si>
  <si>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</si>
  <si>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</si>
  <si>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</si>
  <si>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</si>
  <si>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</si>
  <si>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</si>
  <si>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</si>
  <si>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</si>
  <si>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</si>
  <si>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</si>
  <si>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</si>
  <si>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</si>
  <si>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</si>
  <si>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</si>
  <si>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</si>
  <si>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</si>
  <si>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</si>
  <si>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</si>
  <si>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</si>
  <si>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</si>
  <si>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</si>
  <si>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</si>
  <si>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</si>
  <si>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</si>
  <si>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</si>
  <si>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</si>
  <si>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</si>
  <si>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</si>
  <si>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</si>
  <si>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</si>
  <si>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</si>
  <si>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</si>
  <si>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</si>
  <si>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</si>
  <si>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</si>
  <si>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</si>
  <si>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</si>
  <si>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</si>
  <si>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</si>
  <si>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</si>
  <si>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</si>
  <si>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</si>
  <si>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</si>
  <si>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</si>
  <si>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</si>
  <si>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</si>
  <si>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</si>
  <si>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</si>
  <si>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</si>
  <si>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</si>
  <si>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</si>
  <si>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</si>
  <si>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</si>
  <si>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</si>
  <si>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</si>
  <si>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</si>
  <si>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</si>
  <si>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</si>
  <si>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</si>
  <si>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</si>
  <si>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</si>
  <si>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</si>
  <si>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</si>
  <si>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</si>
  <si>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</si>
  <si>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</si>
  <si>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</si>
  <si>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</si>
  <si>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</si>
  <si>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</si>
  <si>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</si>
  <si>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</si>
  <si>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</si>
  <si>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</si>
  <si>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</si>
  <si>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</si>
  <si>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</si>
  <si>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</si>
  <si>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</si>
  <si>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</si>
  <si>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</si>
  <si>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</si>
  <si>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</si>
  <si>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</si>
  <si>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</si>
  <si>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</si>
  <si>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</si>
  <si>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</si>
  <si>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</si>
  <si>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</si>
  <si>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</si>
  <si>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</si>
  <si>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</si>
  <si>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</si>
  <si>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</si>
  <si>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</si>
  <si>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</si>
  <si>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</si>
  <si>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</si>
  <si>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</si>
  <si>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</si>
  <si>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</si>
  <si>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</si>
  <si>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</si>
  <si>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</si>
  <si>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</si>
  <si>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</si>
  <si>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</si>
  <si>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</si>
  <si>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</si>
  <si>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</si>
  <si>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</si>
  <si>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</si>
  <si>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</si>
  <si>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</si>
  <si>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</si>
  <si>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</si>
  <si>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</si>
  <si>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</si>
  <si>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</si>
  <si>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</si>
  <si>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</si>
  <si>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</si>
  <si>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</si>
  <si>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</si>
  <si>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</si>
  <si>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</si>
  <si>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</si>
  <si>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</si>
  <si>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</si>
  <si>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</si>
  <si>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</si>
  <si>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</si>
  <si>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</si>
  <si>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</si>
  <si>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</si>
  <si>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</si>
  <si>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</si>
  <si>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</si>
  <si>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</si>
  <si>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</si>
  <si>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</si>
  <si>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</si>
  <si>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</si>
  <si>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</si>
  <si>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</si>
  <si>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</si>
  <si>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</si>
  <si>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</si>
  <si>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</si>
  <si>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</si>
  <si>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</si>
  <si>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</si>
  <si>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</si>
  <si>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</si>
  <si>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</si>
  <si>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</si>
  <si>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</si>
  <si>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</si>
  <si>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</si>
  <si>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</si>
  <si>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</si>
  <si>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</si>
  <si>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</si>
  <si>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</si>
  <si>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</si>
  <si>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</si>
  <si>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</si>
  <si>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</si>
  <si>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</si>
  <si>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</si>
  <si>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</si>
  <si>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</si>
  <si>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</si>
  <si>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</si>
  <si>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</si>
  <si>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</si>
  <si>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</si>
  <si>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</si>
  <si>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</si>
  <si>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</si>
  <si>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</si>
  <si>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</si>
  <si>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</si>
  <si>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</si>
  <si>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</si>
  <si>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</si>
  <si>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</si>
  <si>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</si>
  <si>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</si>
  <si>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</si>
  <si>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</si>
  <si>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</si>
  <si>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</si>
  <si>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</si>
  <si>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</si>
  <si>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</si>
  <si>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</si>
  <si>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</si>
  <si>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</si>
  <si>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</si>
  <si>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</si>
  <si>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</si>
  <si>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</si>
  <si>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</si>
  <si>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</si>
  <si>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</si>
  <si>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</si>
  <si>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</si>
  <si>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</si>
  <si>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</si>
  <si>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</si>
  <si>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</si>
  <si>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</si>
  <si>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</si>
  <si>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</si>
  <si>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</si>
  <si>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</si>
  <si>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</si>
  <si>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</si>
  <si>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</si>
  <si>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</si>
  <si>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</si>
  <si>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</si>
  <si>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</si>
  <si>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</si>
  <si>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</si>
  <si>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</si>
  <si>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</si>
  <si>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</si>
  <si>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</si>
  <si>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</si>
  <si>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</si>
  <si>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</si>
  <si>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</si>
  <si>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</si>
  <si>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</si>
  <si>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</si>
  <si>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</si>
  <si>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</si>
  <si>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</si>
  <si>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</si>
  <si>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</si>
  <si>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</si>
  <si>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</si>
  <si>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</si>
  <si>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</si>
  <si>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</si>
  <si>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</si>
  <si>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</si>
  <si>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</si>
  <si>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</si>
  <si>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</si>
  <si>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</si>
  <si>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</si>
  <si>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</si>
  <si>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</si>
  <si>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</si>
  <si>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</si>
  <si>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</si>
  <si>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</si>
  <si>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</si>
  <si>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</si>
  <si>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</si>
  <si>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</si>
  <si>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</si>
  <si>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</si>
  <si>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</si>
  <si>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</si>
  <si>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</si>
  <si>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</si>
  <si>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</si>
  <si>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</si>
  <si>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</si>
  <si>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</si>
  <si>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</si>
  <si>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</si>
  <si>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</si>
  <si>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</si>
  <si>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</si>
  <si>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</si>
  <si>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</si>
  <si>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</si>
  <si>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</si>
  <si>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</si>
  <si>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</si>
  <si>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</si>
  <si>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</si>
  <si>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</si>
  <si>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</si>
  <si>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</si>
  <si>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</si>
  <si>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</si>
  <si>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</si>
  <si>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</si>
  <si>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</si>
  <si>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</si>
  <si>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</si>
  <si>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</si>
  <si>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</si>
  <si>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</si>
  <si>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</si>
  <si>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</si>
  <si>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</si>
  <si>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</si>
  <si>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</si>
  <si>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</si>
  <si>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</si>
  <si>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</si>
  <si>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</si>
  <si>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</si>
  <si>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</si>
  <si>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</si>
  <si>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</si>
  <si>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</si>
  <si>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</si>
  <si>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</si>
  <si>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</si>
  <si>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</si>
  <si>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</si>
  <si>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</si>
  <si>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</si>
  <si>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</si>
  <si>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</si>
  <si>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</si>
  <si>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</si>
  <si>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</si>
  <si>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</si>
  <si>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</si>
  <si>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</si>
  <si>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</si>
  <si>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</si>
  <si>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</si>
  <si>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</si>
  <si>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</si>
  <si>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</si>
  <si>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</si>
  <si>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</si>
  <si>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</si>
  <si>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</si>
  <si>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</si>
  <si>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</si>
  <si>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</si>
  <si>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</si>
  <si>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</si>
  <si>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</si>
  <si>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</si>
  <si>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</si>
  <si>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</si>
  <si>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</si>
  <si>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</si>
  <si>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</si>
  <si>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</si>
  <si>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</si>
  <si>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</si>
  <si>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</si>
  <si>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</si>
  <si>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</si>
  <si>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</si>
  <si>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</si>
  <si>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</si>
  <si>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</si>
  <si>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</si>
  <si>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</si>
  <si>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</si>
  <si>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</si>
  <si>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</si>
  <si>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</si>
  <si>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</si>
  <si>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</si>
  <si>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</si>
  <si>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</si>
  <si>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</si>
  <si>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</si>
  <si>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</si>
  <si>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</si>
  <si>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</si>
  <si>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</si>
  <si>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</si>
  <si>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</si>
  <si>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</si>
  <si>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</si>
  <si>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</si>
  <si>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</si>
  <si>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</si>
  <si>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</si>
  <si>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</si>
  <si>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</si>
  <si>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</si>
  <si>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</si>
  <si>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</si>
  <si>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</si>
  <si>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</si>
  <si>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</si>
  <si>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</si>
  <si>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</si>
  <si>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</si>
  <si>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</si>
  <si>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</si>
  <si>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</si>
  <si>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</si>
  <si>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</si>
  <si>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</si>
  <si>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</si>
  <si>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</si>
  <si>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</si>
  <si>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</si>
  <si>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</si>
  <si>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</si>
  <si>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</si>
  <si>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</si>
  <si>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</si>
  <si>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</si>
  <si>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</si>
  <si>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</si>
  <si>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</si>
  <si>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</si>
  <si>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</si>
  <si>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</si>
  <si>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</si>
  <si>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</si>
  <si>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</si>
  <si>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</si>
  <si>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</si>
  <si>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</si>
  <si>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</si>
  <si>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</si>
  <si>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</si>
  <si>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</si>
  <si>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</si>
  <si>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</si>
  <si>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</si>
  <si>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</si>
  <si>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</si>
  <si>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</si>
  <si>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</si>
  <si>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</si>
  <si>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</si>
  <si>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</si>
  <si>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</si>
  <si>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</si>
  <si>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</si>
  <si>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</si>
  <si>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</si>
  <si>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</si>
  <si>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</si>
  <si>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</si>
  <si>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</si>
  <si>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</si>
  <si>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</si>
  <si>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</si>
  <si>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</si>
  <si>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</si>
  <si>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</si>
  <si>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</si>
  <si>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</si>
  <si>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</si>
  <si>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</si>
  <si>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</si>
  <si>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</si>
  <si>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</si>
  <si>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</si>
  <si>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</si>
  <si>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</si>
  <si>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</si>
  <si>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</si>
  <si>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</si>
  <si>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</si>
  <si>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</si>
  <si>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</si>
  <si>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</si>
  <si>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</si>
  <si>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</si>
  <si>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</si>
  <si>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</si>
  <si>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</si>
  <si>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</si>
  <si>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</si>
  <si>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</si>
  <si>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</si>
  <si>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</si>
  <si>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</si>
  <si>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</si>
  <si>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</si>
  <si>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</si>
  <si>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</si>
  <si>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</si>
  <si>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</si>
  <si>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</si>
  <si>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</si>
  <si>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</si>
  <si>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</si>
  <si>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</si>
  <si>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</si>
  <si>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</si>
  <si>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</si>
  <si>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</si>
  <si>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</si>
  <si>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</si>
  <si>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</si>
  <si>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</si>
  <si>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</si>
  <si>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</si>
  <si>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</si>
  <si>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</si>
  <si>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</si>
  <si>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</si>
  <si>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</si>
  <si>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</si>
  <si>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</si>
  <si>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</si>
  <si>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</si>
  <si>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</si>
  <si>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</si>
  <si>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</si>
  <si>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</si>
  <si>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</si>
  <si>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</si>
  <si>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</si>
  <si>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</si>
  <si>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</si>
  <si>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</si>
  <si>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</si>
  <si>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</si>
  <si>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</si>
  <si>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</si>
  <si>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</si>
  <si>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</si>
  <si>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</si>
  <si>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</si>
  <si>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</si>
  <si>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</si>
  <si>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</si>
  <si>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</si>
  <si>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</si>
  <si>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</si>
  <si>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</si>
  <si>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</si>
  <si>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</si>
  <si>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</si>
  <si>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</si>
  <si>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</si>
  <si>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</si>
  <si>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</si>
  <si>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</si>
  <si>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</si>
  <si>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</si>
  <si>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</si>
  <si>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</si>
  <si>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</si>
  <si>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</si>
  <si>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</si>
  <si>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</si>
  <si>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</si>
  <si>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</si>
  <si>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</si>
  <si>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</si>
  <si>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</si>
  <si>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</si>
  <si>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</si>
  <si>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</si>
  <si>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</si>
  <si>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</si>
  <si>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</si>
  <si>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</si>
  <si>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</si>
  <si>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</si>
  <si>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</si>
  <si>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</si>
  <si>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</si>
  <si>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</si>
  <si>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</si>
  <si>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</si>
  <si>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</si>
  <si>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</si>
  <si>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</si>
  <si>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</si>
  <si>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</si>
  <si>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</si>
  <si>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</si>
  <si>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</si>
  <si>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</si>
  <si>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</si>
  <si>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</si>
  <si>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</si>
  <si>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</si>
  <si>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</si>
  <si>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</si>
  <si>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</si>
  <si>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</si>
  <si>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</si>
  <si>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</si>
  <si>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</si>
  <si>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</si>
  <si>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</si>
  <si>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</si>
  <si>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</si>
  <si>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</si>
  <si>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</si>
  <si>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</si>
  <si>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</si>
  <si>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</si>
  <si>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</si>
  <si>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</si>
  <si>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</si>
  <si>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</si>
  <si>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</si>
  <si>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</si>
  <si>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</si>
  <si>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</si>
  <si>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</si>
  <si>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</si>
  <si>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</si>
  <si>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</si>
  <si>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</si>
  <si>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</si>
  <si>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</si>
  <si>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</si>
  <si>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</si>
  <si>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</si>
  <si>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</si>
  <si>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</si>
  <si>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</si>
  <si>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</si>
  <si>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</si>
  <si>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</si>
  <si>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</si>
  <si>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</si>
  <si>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</si>
  <si>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</si>
  <si>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</si>
  <si>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</si>
  <si>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</si>
  <si>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</si>
  <si>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</si>
  <si>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</si>
  <si>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</si>
  <si>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</si>
  <si>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</si>
  <si>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</si>
  <si>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</si>
  <si>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</si>
  <si>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</si>
  <si>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</si>
  <si>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</si>
  <si>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</si>
  <si>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</si>
  <si>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</si>
  <si>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</si>
  <si>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</si>
  <si>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</si>
  <si>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</si>
  <si>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</si>
  <si>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</si>
  <si>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</si>
  <si>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</si>
  <si>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</si>
  <si>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</si>
  <si>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</si>
  <si>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</si>
  <si>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</si>
  <si>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</si>
  <si>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</si>
  <si>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</si>
  <si>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</si>
  <si>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</si>
  <si>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</si>
  <si>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</si>
  <si>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</si>
  <si>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</si>
  <si>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</si>
  <si>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</si>
  <si>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</si>
  <si>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</si>
  <si>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</si>
  <si>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</si>
  <si>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</si>
  <si>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</si>
  <si>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</si>
  <si>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</si>
  <si>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</si>
  <si>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</si>
  <si>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</si>
  <si>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</si>
  <si>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</si>
  <si>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</si>
  <si>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</si>
  <si>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</si>
  <si>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</si>
  <si>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</si>
  <si>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</si>
  <si>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</si>
  <si>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</si>
  <si>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</si>
  <si>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</si>
  <si>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</si>
  <si>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</si>
  <si>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</si>
  <si>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</si>
  <si>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</si>
  <si>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</si>
  <si>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</si>
  <si>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</si>
  <si>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</si>
  <si>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</si>
  <si>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</si>
  <si>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</si>
  <si>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</si>
  <si>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</si>
  <si>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</si>
  <si>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</si>
  <si>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</si>
  <si>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</si>
  <si>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</si>
  <si>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</si>
  <si>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</si>
  <si>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</si>
  <si>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</si>
  <si>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</si>
  <si>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</si>
  <si>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</si>
  <si>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</si>
  <si>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</si>
  <si>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</si>
  <si>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</si>
  <si>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</si>
  <si>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</si>
  <si>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</si>
  <si>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</si>
  <si>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</si>
  <si>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</si>
  <si>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</si>
  <si>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</si>
  <si>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</si>
  <si>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</si>
  <si>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</si>
  <si>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</si>
  <si>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</si>
  <si>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</si>
  <si>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</si>
  <si>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</si>
  <si>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</si>
  <si>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</si>
  <si>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</si>
  <si>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</si>
  <si>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</si>
  <si>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</si>
  <si>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</si>
  <si>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</si>
  <si>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</si>
  <si>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</si>
  <si>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</si>
  <si>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</si>
  <si>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</si>
  <si>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</si>
  <si>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</si>
  <si>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</si>
  <si>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</si>
  <si>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</si>
  <si>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</si>
  <si>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</si>
  <si>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</si>
  <si>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</si>
  <si>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</si>
  <si>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</si>
  <si>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</si>
  <si>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</si>
  <si>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</si>
  <si>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</si>
  <si>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</si>
  <si>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</si>
  <si>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</si>
  <si>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</si>
  <si>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</si>
  <si>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</si>
  <si>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</si>
  <si>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</si>
  <si>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</si>
  <si>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</si>
  <si>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</si>
  <si>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</si>
  <si>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</si>
  <si>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</si>
  <si>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</si>
  <si>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</si>
  <si>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</si>
  <si>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</si>
  <si>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</si>
  <si>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</si>
  <si>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</si>
  <si>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</si>
  <si>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</si>
  <si>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</si>
  <si>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</si>
  <si>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</si>
  <si>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</si>
  <si>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</si>
  <si>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</si>
  <si>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</si>
  <si>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</si>
  <si>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</si>
  <si>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</si>
  <si>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</si>
  <si>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</si>
  <si>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</si>
  <si>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</si>
  <si>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</si>
  <si>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</si>
  <si>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</si>
  <si>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</si>
  <si>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</si>
  <si>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</si>
  <si>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</si>
  <si>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</si>
  <si>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</si>
  <si>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</si>
  <si>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</si>
  <si>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</si>
  <si>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</si>
  <si>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</si>
  <si>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</si>
  <si>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</si>
  <si>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</si>
  <si>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</si>
  <si>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</si>
  <si>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</si>
  <si>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</si>
  <si>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</si>
  <si>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</si>
  <si>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</si>
  <si>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</si>
  <si>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</si>
  <si>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</si>
  <si>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</si>
  <si>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</si>
  <si>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</si>
  <si>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</si>
  <si>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</si>
  <si>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</si>
  <si>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</si>
  <si>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</si>
  <si>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</si>
  <si>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</si>
  <si>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</si>
  <si>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</si>
  <si>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</si>
  <si>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</si>
  <si>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</si>
  <si>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</si>
  <si>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</si>
  <si>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</si>
  <si>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</si>
  <si>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</si>
  <si>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</si>
  <si>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</si>
  <si>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</si>
  <si>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</si>
  <si>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</si>
  <si>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</si>
  <si>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</si>
  <si>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</si>
  <si>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</si>
  <si>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</si>
  <si>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</si>
  <si>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</si>
  <si>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</si>
  <si>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</si>
  <si>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</si>
  <si>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</si>
  <si>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</si>
  <si>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</si>
  <si>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</si>
  <si>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</si>
  <si>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</si>
  <si>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</si>
  <si>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</si>
  <si>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</si>
  <si>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</si>
  <si>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</si>
  <si>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</si>
  <si>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</si>
  <si>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</si>
  <si>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</si>
  <si>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</si>
  <si>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</si>
  <si>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</si>
  <si>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</si>
  <si>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</si>
  <si>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</si>
  <si>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</si>
  <si>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</si>
  <si>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</si>
  <si>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</si>
  <si>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</si>
  <si>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</si>
  <si>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</si>
  <si>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</si>
  <si>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</si>
  <si>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</si>
  <si>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</si>
  <si>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</si>
  <si>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</si>
  <si>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</si>
  <si>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</si>
  <si>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</si>
  <si>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</si>
  <si>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</si>
  <si>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</si>
  <si>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</si>
  <si>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</si>
  <si>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</si>
  <si>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</si>
  <si>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</si>
  <si>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</si>
  <si>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</si>
  <si>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</si>
  <si>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</si>
  <si>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</si>
  <si>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</si>
  <si>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</si>
  <si>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</si>
  <si>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</si>
  <si>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</si>
  <si>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</si>
  <si>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</si>
  <si>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</si>
  <si>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</si>
  <si>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</si>
  <si>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</si>
  <si>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</si>
  <si>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</si>
  <si>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</si>
  <si>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</si>
  <si>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</si>
  <si>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</si>
  <si>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</si>
  <si>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</si>
  <si>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</si>
  <si>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</si>
  <si>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</si>
  <si>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</si>
  <si>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</si>
  <si>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</si>
  <si>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</si>
  <si>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</si>
  <si>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</si>
  <si>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</si>
  <si>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</si>
  <si>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</si>
  <si>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</si>
  <si>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</si>
  <si>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</si>
  <si>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</si>
  <si>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</si>
  <si>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</si>
  <si>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</si>
  <si>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</si>
  <si>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</si>
  <si>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</si>
  <si>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</si>
  <si>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</si>
  <si>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</si>
  <si>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</si>
  <si>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</si>
  <si>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</si>
  <si>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</si>
  <si>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</si>
  <si>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</si>
  <si>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</si>
  <si>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</si>
  <si>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</si>
  <si>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</si>
  <si>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</si>
  <si>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</si>
  <si>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</si>
  <si>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</si>
  <si>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</si>
  <si>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</si>
  <si>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</si>
  <si>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</si>
  <si>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</si>
  <si>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</si>
  <si>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</si>
  <si>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</si>
  <si>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</si>
  <si>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</si>
  <si>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</si>
  <si>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</si>
  <si>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</si>
  <si>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</si>
  <si>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</si>
  <si>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</si>
  <si>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</si>
  <si>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</si>
  <si>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</si>
  <si>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</si>
  <si>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</si>
  <si>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</si>
  <si>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</si>
  <si>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</si>
  <si>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</si>
  <si>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</si>
  <si>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</si>
  <si>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</si>
  <si>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</si>
  <si>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</si>
  <si>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</si>
  <si>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</si>
  <si>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</si>
  <si>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</si>
  <si>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</si>
  <si>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</si>
  <si>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</si>
  <si>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</si>
  <si>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</si>
  <si>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</si>
  <si>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</si>
  <si>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</si>
  <si>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</si>
  <si>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</si>
  <si>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</si>
  <si>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</si>
  <si>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</si>
  <si>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</si>
  <si>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</si>
  <si>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</si>
  <si>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</si>
  <si>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</si>
  <si>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</si>
  <si>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</si>
  <si>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</si>
  <si>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</si>
  <si>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</si>
  <si>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</si>
  <si>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</si>
  <si>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</si>
  <si>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</si>
  <si>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</si>
  <si>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</si>
  <si>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</si>
  <si>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</si>
  <si>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</si>
  <si>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</si>
  <si>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</si>
  <si>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</si>
  <si>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</si>
  <si>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</si>
  <si>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</si>
  <si>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</si>
  <si>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</si>
  <si>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</si>
  <si>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</si>
  <si>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</si>
  <si>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</si>
  <si>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</si>
  <si>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</si>
  <si>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</si>
  <si>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</si>
  <si>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</si>
  <si>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</si>
  <si>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</si>
  <si>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</si>
  <si>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</si>
  <si>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</si>
  <si>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</si>
  <si>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</si>
  <si>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</si>
  <si>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</si>
  <si>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</si>
  <si>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</si>
  <si>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</si>
  <si>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</si>
  <si>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</si>
  <si>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</si>
  <si>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</si>
  <si>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</si>
  <si>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</si>
  <si>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</si>
  <si>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</si>
  <si>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</si>
  <si>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</si>
  <si>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</si>
  <si>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</si>
  <si>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</si>
  <si>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</si>
  <si>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</si>
  <si>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</si>
  <si>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</si>
  <si>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</si>
  <si>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</si>
  <si>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</si>
  <si>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</si>
  <si>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</si>
  <si>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</si>
  <si>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</si>
  <si>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</si>
  <si>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</si>
  <si>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</si>
  <si>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</si>
  <si>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</si>
  <si>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</si>
  <si>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</si>
  <si>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</si>
  <si>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</si>
  <si>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</si>
  <si>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</si>
  <si>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</si>
  <si>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</si>
  <si>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</si>
  <si>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</si>
  <si>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</si>
  <si>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</si>
  <si>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</si>
  <si>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</si>
  <si>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</si>
  <si>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</si>
  <si>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</si>
  <si>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</si>
  <si>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</si>
  <si>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</si>
  <si>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</si>
  <si>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</si>
  <si>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</si>
  <si>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</si>
  <si>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</si>
  <si>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</si>
  <si>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</si>
  <si>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</si>
  <si>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</si>
  <si>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</si>
  <si>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</si>
  <si>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</si>
  <si>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</si>
  <si>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</si>
  <si>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</si>
  <si>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</si>
  <si>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</si>
  <si>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</si>
  <si>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</si>
  <si>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</si>
  <si>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</si>
  <si>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</si>
  <si>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</si>
  <si>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</si>
  <si>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</si>
  <si>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</si>
  <si>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</si>
  <si>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</si>
  <si>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</si>
  <si>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</si>
  <si>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</si>
  <si>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</si>
  <si>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</si>
  <si>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</si>
  <si>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</si>
  <si>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</si>
  <si>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</si>
  <si>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</si>
  <si>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</si>
  <si>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</si>
  <si>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</si>
  <si>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</si>
  <si>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</si>
  <si>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</si>
  <si>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</si>
  <si>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</si>
  <si>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</si>
  <si>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</si>
  <si>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</si>
  <si>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</si>
  <si>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</si>
  <si>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</si>
  <si>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</si>
  <si>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</si>
  <si>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</si>
  <si>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</si>
  <si>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</si>
  <si>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</si>
  <si>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</si>
  <si>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</si>
  <si>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</si>
  <si>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</si>
  <si>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</si>
  <si>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</si>
  <si>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</si>
  <si>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</si>
  <si>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</si>
  <si>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</si>
  <si>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</si>
  <si>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</si>
  <si>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</si>
  <si>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</si>
  <si>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</si>
  <si>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</si>
  <si>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</si>
  <si>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</si>
  <si>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</si>
  <si>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</si>
  <si>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</si>
  <si>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</si>
  <si>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</si>
  <si>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</si>
  <si>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</si>
  <si>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</si>
  <si>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</si>
  <si>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</si>
  <si>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</si>
  <si>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</si>
  <si>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</si>
  <si>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</si>
  <si>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</si>
  <si>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</si>
  <si>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</si>
  <si>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</si>
  <si>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</si>
  <si>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</si>
  <si>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</si>
  <si>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</si>
  <si>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</si>
  <si>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</si>
  <si>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</si>
  <si>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</si>
  <si>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</si>
  <si>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</si>
  <si>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</si>
  <si>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</si>
  <si>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</si>
  <si>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</si>
  <si>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</si>
  <si>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</si>
  <si>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</si>
  <si>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</si>
  <si>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</si>
  <si>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</si>
  <si>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</si>
  <si>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</si>
  <si>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</si>
  <si>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</si>
  <si>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</si>
  <si>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</si>
  <si>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</si>
  <si>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</si>
  <si>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</si>
  <si>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</si>
  <si>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</si>
  <si>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</si>
  <si>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</si>
  <si>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</si>
  <si>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</si>
  <si>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</si>
  <si>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</si>
  <si>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</si>
  <si>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</si>
  <si>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</si>
  <si>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</si>
  <si>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</si>
  <si>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</si>
  <si>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</si>
  <si>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</si>
  <si>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</si>
  <si>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</si>
  <si>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</si>
  <si>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</si>
  <si>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</si>
  <si>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</si>
  <si>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</si>
  <si>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</si>
  <si>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</si>
  <si>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</si>
  <si>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</si>
  <si>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</si>
  <si>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</si>
  <si>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</si>
  <si>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</si>
  <si>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</si>
  <si>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</si>
  <si>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</si>
  <si>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</si>
  <si>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</si>
  <si>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</si>
  <si>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</si>
  <si>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</si>
  <si>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</si>
  <si>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</si>
  <si>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</si>
  <si>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</si>
  <si>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</si>
  <si>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</si>
  <si>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</si>
  <si>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</si>
  <si>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</si>
  <si>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</si>
  <si>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</si>
  <si>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</si>
  <si>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</si>
  <si>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</si>
  <si>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</si>
  <si>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</si>
  <si>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</si>
  <si>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</si>
  <si>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</si>
  <si>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</si>
  <si>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</si>
  <si>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</si>
  <si>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</si>
  <si>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</si>
  <si>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</si>
  <si>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</si>
  <si>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</si>
  <si>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</si>
  <si>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</si>
  <si>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</si>
  <si>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</si>
  <si>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</si>
  <si>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</si>
  <si>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</si>
  <si>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</si>
  <si>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</si>
  <si>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</si>
  <si>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</si>
  <si>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</si>
  <si>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</si>
  <si>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</si>
  <si>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</si>
  <si>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</si>
  <si>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</si>
  <si>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</si>
  <si>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</si>
  <si>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</si>
  <si>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</si>
  <si>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</si>
  <si>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</si>
  <si>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</si>
  <si>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</si>
  <si>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</si>
  <si>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</si>
  <si>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</si>
  <si>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</si>
  <si>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</si>
  <si>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</si>
  <si>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</si>
  <si>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</si>
  <si>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</si>
  <si>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</si>
  <si>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</si>
  <si>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</si>
  <si>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</si>
  <si>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</si>
  <si>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</si>
  <si>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</si>
  <si>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</si>
  <si>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</si>
  <si>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</si>
  <si>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</si>
  <si>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</si>
  <si>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</si>
  <si>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</si>
  <si>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</si>
  <si>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</si>
  <si>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</si>
  <si>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</si>
  <si>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</si>
  <si>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</si>
  <si>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</si>
  <si>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</si>
  <si>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</si>
  <si>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</si>
  <si>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</si>
  <si>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</si>
  <si>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</si>
  <si>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</si>
  <si>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</si>
  <si>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</si>
  <si>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</si>
  <si>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</si>
  <si>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</si>
  <si>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</si>
  <si>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</si>
  <si>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</si>
  <si>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</si>
  <si>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</si>
  <si>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</si>
  <si>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</si>
  <si>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</si>
  <si>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</si>
  <si>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</si>
  <si>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</si>
  <si>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</si>
  <si>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</si>
  <si>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</si>
  <si>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</si>
  <si>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</si>
  <si>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</si>
  <si>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</si>
  <si>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</si>
  <si>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</si>
  <si>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</si>
  <si>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</si>
  <si>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</si>
  <si>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</si>
  <si>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</si>
  <si>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</si>
  <si>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</si>
  <si>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</si>
  <si>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</si>
  <si>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</si>
  <si>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</si>
  <si>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</si>
  <si>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</si>
  <si>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</si>
  <si>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</si>
  <si>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</si>
  <si>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</si>
  <si>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</si>
  <si>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</si>
  <si>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</si>
  <si>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</si>
  <si>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</si>
  <si>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</si>
  <si>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</si>
  <si>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</si>
  <si>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</si>
  <si>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</si>
  <si>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</si>
  <si>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</si>
  <si>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</si>
  <si>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</si>
  <si>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</si>
  <si>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</si>
  <si>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</si>
  <si>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</si>
  <si>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</si>
  <si>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</si>
  <si>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</si>
  <si>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</si>
  <si>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</si>
  <si>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</si>
  <si>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</si>
  <si>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</si>
  <si>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</si>
  <si>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</si>
  <si>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</si>
  <si>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</si>
  <si>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</si>
  <si>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</si>
  <si>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</si>
  <si>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</si>
  <si>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</si>
  <si>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</si>
  <si>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</si>
  <si>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</si>
  <si>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</si>
  <si>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</si>
  <si>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</si>
  <si>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</si>
  <si>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</si>
  <si>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</si>
  <si>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</si>
  <si>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</si>
  <si>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</si>
  <si>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</si>
  <si>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</si>
  <si>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</si>
  <si>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</si>
  <si>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</si>
  <si>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</si>
  <si>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</si>
  <si>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</si>
  <si>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</si>
  <si>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</si>
  <si>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</si>
  <si>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</si>
  <si>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</si>
  <si>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</si>
  <si>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</si>
  <si>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</si>
  <si>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</si>
  <si>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</si>
  <si>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</si>
  <si>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</si>
  <si>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</si>
  <si>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</si>
  <si>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</si>
  <si>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</si>
  <si>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</si>
  <si>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</si>
  <si>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</si>
  <si>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</si>
  <si>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</si>
  <si>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</si>
  <si>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</si>
  <si>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</si>
  <si>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</si>
  <si>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</si>
  <si>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</si>
  <si>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</si>
  <si>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</si>
  <si>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</si>
  <si>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</si>
  <si>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</si>
  <si>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</si>
  <si>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</si>
  <si>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</si>
  <si>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</si>
  <si>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</si>
  <si>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</si>
  <si>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</si>
  <si>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</si>
  <si>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</si>
  <si>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</si>
  <si>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</si>
  <si>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</si>
  <si>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</si>
  <si>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</si>
  <si>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</si>
  <si>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</si>
  <si>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</si>
  <si>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</si>
  <si>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</si>
  <si>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</si>
  <si>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</si>
  <si>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</si>
  <si>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</si>
  <si>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</si>
  <si>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</si>
  <si>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</si>
  <si>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</si>
  <si>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</si>
  <si>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</si>
  <si>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</si>
  <si>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</si>
  <si>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</si>
  <si>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</si>
  <si>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</si>
  <si>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</si>
  <si>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</si>
  <si>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</si>
  <si>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</si>
  <si>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</si>
  <si>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</si>
  <si>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</si>
  <si>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</si>
  <si>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</si>
  <si>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</si>
  <si>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</si>
  <si>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</si>
  <si>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</si>
  <si>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</si>
  <si>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</si>
  <si>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</si>
  <si>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</si>
  <si>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</si>
  <si>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</si>
  <si>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</si>
  <si>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</si>
  <si>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</si>
  <si>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</si>
  <si>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</si>
  <si>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</si>
  <si>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</si>
  <si>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</si>
  <si>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</si>
  <si>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</si>
  <si>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</si>
  <si>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</si>
  <si>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</si>
  <si>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</si>
  <si>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</si>
  <si>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</si>
  <si>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</si>
  <si>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</si>
  <si>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</si>
  <si>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</si>
  <si>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</si>
  <si>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</si>
  <si>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</si>
  <si>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</si>
  <si>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</si>
  <si>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</si>
  <si>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</si>
  <si>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</si>
  <si>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</si>
  <si>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</si>
  <si>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</si>
  <si>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</si>
  <si>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</si>
  <si>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</si>
  <si>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</si>
  <si>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</si>
  <si>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</si>
  <si>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</si>
  <si>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</si>
  <si>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</si>
  <si>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</si>
  <si>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</si>
  <si>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</si>
  <si>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</si>
  <si>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</si>
  <si>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</si>
  <si>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</si>
  <si>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</si>
  <si>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</si>
  <si>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</si>
  <si>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</si>
  <si>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</si>
  <si>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</si>
  <si>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</si>
  <si>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</si>
  <si>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</si>
  <si>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</si>
  <si>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</si>
  <si>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</si>
  <si>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</si>
  <si>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</si>
  <si>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</si>
  <si>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</si>
  <si>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</si>
  <si>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</si>
  <si>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</si>
  <si>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</si>
  <si>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</si>
  <si>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</si>
  <si>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</si>
  <si>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</si>
  <si>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</si>
  <si>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</si>
  <si>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</si>
  <si>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</si>
  <si>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</si>
  <si>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</si>
  <si>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</si>
  <si>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</si>
  <si>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</si>
  <si>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</si>
  <si>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</si>
  <si>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</si>
  <si>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</si>
  <si>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</si>
  <si>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</si>
  <si>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</si>
  <si>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</si>
  <si>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</si>
  <si>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</si>
  <si>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</si>
  <si>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</si>
  <si>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</si>
  <si>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</si>
  <si>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</si>
  <si>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</si>
  <si>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</si>
  <si>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</si>
  <si>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</si>
  <si>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</si>
  <si>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</si>
  <si>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</si>
  <si>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</si>
  <si>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</si>
  <si>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</si>
  <si>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</si>
  <si>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</si>
  <si>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</si>
  <si>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</si>
  <si>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</si>
  <si>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</si>
  <si>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</si>
  <si>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</si>
  <si>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</si>
  <si>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</si>
  <si>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</si>
  <si>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</si>
  <si>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</si>
  <si>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</si>
  <si>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</si>
  <si>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</si>
  <si>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</si>
  <si>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</si>
  <si>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</si>
  <si>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</si>
  <si>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</si>
  <si>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</si>
  <si>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</si>
  <si>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</si>
  <si>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</si>
  <si>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</si>
  <si>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</si>
  <si>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</si>
  <si>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</si>
  <si>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</si>
  <si>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</si>
  <si>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</si>
  <si>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</si>
  <si>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</si>
  <si>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</si>
  <si>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</si>
  <si>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</si>
  <si>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</si>
  <si>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</si>
  <si>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</si>
  <si>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</si>
  <si>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</si>
  <si>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</si>
  <si>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</si>
  <si>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</si>
  <si>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</si>
  <si>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</si>
  <si>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</si>
  <si>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</si>
  <si>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</si>
  <si>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</si>
  <si>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</si>
  <si>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</si>
  <si>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</si>
  <si>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</si>
  <si>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</si>
  <si>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</si>
  <si>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</si>
  <si>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</si>
  <si>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</si>
  <si>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</si>
  <si>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</si>
  <si>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</si>
  <si>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</si>
  <si>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</si>
  <si>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</si>
  <si>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</si>
  <si>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</si>
  <si>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</si>
  <si>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</si>
  <si>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</si>
  <si>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</si>
  <si>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</si>
  <si>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</si>
  <si>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</si>
  <si>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</si>
  <si>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</si>
  <si>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</si>
  <si>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</si>
  <si>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</si>
  <si>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</si>
  <si>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</si>
  <si>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</si>
  <si>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</si>
  <si>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</si>
  <si>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</si>
  <si>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</si>
  <si>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</si>
  <si>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</si>
  <si>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</si>
  <si>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</si>
  <si>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</si>
  <si>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</si>
  <si>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</si>
  <si>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</si>
  <si>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</si>
  <si>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</si>
  <si>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</si>
  <si>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</si>
  <si>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</si>
  <si>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</si>
  <si>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</si>
  <si>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</si>
  <si>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</si>
  <si>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</si>
  <si>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</si>
  <si>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</si>
  <si>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</si>
  <si>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</si>
  <si>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</si>
  <si>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</si>
  <si>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</si>
  <si>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</si>
  <si>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</si>
  <si>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</si>
  <si>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</si>
  <si>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</si>
  <si>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</si>
  <si>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</si>
  <si>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</si>
  <si>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</si>
  <si>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</si>
  <si>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</si>
  <si>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</si>
  <si>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</si>
  <si>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</si>
  <si>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</si>
  <si>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</si>
  <si>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</si>
  <si>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</si>
  <si>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</si>
  <si>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</si>
  <si>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</si>
  <si>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</si>
  <si>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</si>
  <si>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</si>
  <si>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</si>
  <si>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</si>
  <si>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</si>
  <si>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</si>
  <si>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</si>
  <si>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</si>
  <si>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</si>
  <si>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</si>
  <si>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</si>
  <si>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</si>
  <si>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</si>
  <si>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</si>
  <si>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</si>
  <si>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</si>
  <si>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</si>
  <si>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</si>
  <si>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</si>
  <si>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</si>
  <si>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</si>
  <si>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</si>
  <si>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</si>
  <si>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</si>
  <si>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</si>
  <si>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</si>
  <si>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</si>
  <si>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</si>
  <si>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</si>
  <si>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</si>
  <si>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</si>
  <si>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</si>
  <si>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</si>
  <si>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</si>
  <si>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</si>
  <si>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</si>
  <si>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</si>
  <si>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</si>
  <si>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</si>
  <si>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</si>
  <si>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</si>
  <si>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</si>
  <si>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</si>
  <si>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</si>
  <si>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</si>
  <si>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</si>
  <si>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</si>
  <si>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</si>
  <si>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</si>
  <si>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</si>
  <si>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</si>
  <si>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</si>
  <si>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</si>
  <si>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</si>
  <si>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</si>
  <si>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</si>
  <si>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</si>
  <si>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</si>
  <si>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</si>
  <si>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</si>
  <si>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</si>
  <si>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</si>
  <si>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</si>
  <si>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</si>
  <si>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</si>
  <si>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</si>
  <si>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</si>
  <si>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</si>
  <si>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</si>
  <si>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</si>
  <si>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</si>
  <si>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</si>
  <si>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</si>
  <si>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</si>
  <si>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</si>
  <si>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</si>
  <si>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</si>
  <si>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</si>
  <si>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</si>
  <si>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</si>
  <si>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</si>
  <si>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</si>
  <si>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</si>
  <si>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</si>
  <si>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</si>
  <si>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</si>
  <si>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</si>
  <si>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</si>
  <si>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</si>
  <si>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</si>
  <si>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</si>
  <si>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</si>
  <si>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</si>
  <si>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</si>
  <si>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</si>
  <si>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</si>
  <si>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</si>
  <si>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</si>
  <si>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</si>
  <si>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</si>
  <si>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</si>
  <si>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</si>
  <si>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</si>
  <si>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</si>
  <si>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</si>
  <si>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</si>
  <si>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</si>
  <si>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</si>
  <si>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</si>
  <si>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</si>
  <si>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</si>
  <si>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</si>
  <si>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</si>
  <si>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</si>
  <si>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</si>
  <si>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</si>
  <si>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</si>
  <si>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</si>
  <si>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</si>
  <si>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</si>
  <si>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</si>
  <si>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</si>
  <si>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</si>
  <si>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</si>
  <si>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</si>
  <si>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</si>
  <si>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</si>
  <si>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</si>
  <si>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</si>
  <si>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</si>
  <si>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</si>
  <si>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</si>
  <si>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</si>
  <si>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</si>
  <si>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</si>
  <si>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</si>
  <si>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</si>
  <si>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</si>
  <si>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</si>
  <si>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</si>
  <si>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</si>
  <si>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</si>
  <si>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</si>
  <si>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</si>
  <si>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</si>
  <si>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</si>
  <si>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</si>
  <si>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</si>
  <si>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</si>
  <si>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</si>
  <si>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</si>
  <si>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</si>
  <si>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</si>
  <si>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</si>
  <si>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</si>
  <si>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</si>
  <si>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</si>
  <si>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</si>
  <si>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</si>
  <si>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</si>
  <si>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</si>
  <si>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</si>
  <si>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</si>
  <si>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</si>
  <si>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</si>
  <si>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</si>
  <si>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</si>
  <si>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</si>
  <si>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</si>
  <si>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</si>
  <si>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</si>
  <si>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</si>
  <si>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</si>
  <si>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</si>
  <si>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</si>
  <si>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</si>
  <si>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</si>
  <si>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</si>
  <si>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</si>
  <si>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</si>
  <si>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</si>
  <si>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</si>
  <si>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</si>
  <si>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</si>
  <si>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</si>
  <si>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</si>
  <si>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</si>
  <si>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</si>
  <si>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</si>
  <si>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</si>
  <si>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</si>
  <si>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</si>
  <si>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</si>
  <si>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</si>
  <si>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</si>
  <si>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</si>
  <si>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</si>
  <si>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</si>
  <si>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</si>
  <si>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</si>
  <si>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</si>
  <si>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</si>
  <si>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</si>
  <si>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</si>
  <si>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</si>
  <si>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</si>
  <si>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</si>
  <si>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</si>
  <si>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</si>
  <si>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</si>
  <si>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</si>
  <si>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</si>
  <si>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</si>
  <si>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</si>
  <si>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</si>
  <si>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</si>
  <si>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</si>
  <si>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</si>
  <si>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</si>
  <si>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</si>
  <si>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</si>
  <si>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</si>
  <si>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</si>
  <si>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</si>
  <si>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</si>
  <si>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</si>
  <si>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</si>
  <si>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</si>
  <si>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</si>
  <si>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</si>
  <si>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</si>
  <si>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</si>
  <si>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</si>
  <si>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</si>
  <si>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</si>
  <si>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</si>
  <si>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</si>
  <si>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</si>
  <si>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</si>
  <si>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</si>
  <si>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</si>
  <si>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</si>
  <si>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</si>
  <si>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</si>
  <si>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</si>
  <si>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</si>
  <si>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</si>
  <si>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</si>
  <si>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</si>
  <si>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</si>
  <si>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</si>
  <si>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</si>
  <si>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</si>
  <si>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</si>
  <si>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</si>
  <si>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</si>
  <si>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</si>
  <si>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</si>
  <si>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</si>
  <si>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</si>
  <si>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</si>
  <si>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</si>
  <si>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</si>
  <si>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</si>
  <si>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</si>
  <si>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</si>
  <si>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</si>
  <si>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</si>
  <si>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</si>
  <si>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</si>
  <si>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</si>
  <si>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</si>
  <si>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</si>
  <si>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</si>
  <si>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</si>
  <si>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</si>
  <si>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</si>
  <si>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</si>
  <si>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</si>
  <si>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</si>
  <si>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</si>
  <si>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</si>
  <si>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</si>
  <si>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</si>
  <si>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</si>
  <si>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</si>
  <si>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</si>
  <si>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</si>
  <si>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</si>
  <si>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</si>
  <si>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</si>
  <si>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</si>
  <si>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</si>
  <si>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</si>
  <si>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</si>
  <si>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</si>
  <si>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</si>
  <si>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</si>
  <si>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</si>
  <si>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</si>
  <si>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</si>
  <si>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</si>
  <si>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</si>
  <si>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</si>
  <si>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</si>
  <si>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</si>
  <si>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</si>
  <si>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</si>
  <si>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</si>
  <si>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</si>
  <si>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</si>
  <si>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</si>
  <si>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</si>
  <si>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</si>
  <si>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</si>
  <si>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</si>
  <si>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</si>
  <si>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</si>
  <si>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</si>
  <si>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</si>
  <si>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</si>
  <si>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</si>
  <si>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</si>
  <si>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</si>
  <si>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</si>
  <si>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</si>
  <si>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</si>
  <si>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</si>
  <si>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</si>
  <si>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</si>
  <si>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</si>
  <si>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</si>
  <si>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</si>
  <si>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</si>
  <si>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</si>
  <si>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</si>
  <si>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</si>
  <si>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</si>
  <si>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</si>
  <si>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</si>
  <si>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</si>
  <si>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</si>
  <si>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</si>
  <si>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</si>
  <si>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</si>
  <si>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</si>
  <si>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</si>
  <si>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</si>
  <si>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</si>
  <si>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</si>
  <si>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</si>
  <si>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</si>
  <si>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</si>
  <si>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</si>
  <si>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</si>
  <si>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</si>
  <si>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</si>
  <si>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</si>
  <si>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</si>
  <si>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</si>
  <si>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</si>
  <si>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</si>
  <si>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</si>
  <si>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</si>
  <si>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</si>
  <si>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</si>
  <si>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</si>
  <si>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</si>
  <si>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</si>
  <si>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</si>
  <si>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</si>
  <si>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</si>
  <si>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</si>
  <si>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</si>
  <si>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</si>
  <si>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</si>
  <si>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</si>
  <si>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</si>
  <si>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</si>
  <si>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</si>
  <si>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</si>
  <si>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</si>
  <si>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</si>
  <si>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</si>
  <si>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</si>
  <si>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</si>
  <si>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</si>
  <si>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</si>
  <si>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</si>
  <si>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</si>
  <si>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</si>
  <si>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</si>
  <si>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</si>
  <si>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</si>
  <si>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</si>
  <si>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</si>
  <si>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</si>
  <si>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</si>
  <si>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</si>
  <si>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</si>
  <si>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</si>
  <si>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</si>
  <si>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</si>
  <si>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</si>
  <si>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</si>
  <si>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</si>
  <si>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</si>
  <si>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</si>
  <si>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</si>
  <si>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</si>
  <si>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</si>
  <si>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</si>
  <si>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</si>
  <si>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</si>
  <si>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</si>
  <si>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</si>
  <si>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</si>
  <si>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</si>
  <si>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</si>
  <si>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</si>
  <si>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</si>
  <si>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</si>
  <si>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</si>
  <si>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</si>
  <si>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</si>
  <si>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</si>
  <si>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</si>
  <si>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</si>
  <si>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</si>
  <si>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</si>
  <si>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</si>
  <si>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</si>
  <si>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</si>
  <si>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</si>
  <si>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</si>
  <si>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</si>
  <si>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</si>
  <si>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</si>
  <si>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</si>
  <si>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</si>
  <si>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</si>
  <si>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</si>
  <si>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</si>
  <si>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</si>
  <si>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</si>
  <si>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</si>
  <si>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</si>
  <si>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</si>
  <si>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</si>
  <si>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</si>
  <si>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</si>
  <si>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</si>
  <si>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</si>
  <si>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</si>
  <si>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</si>
  <si>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</si>
  <si>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</si>
  <si>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</si>
  <si>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</si>
  <si>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</si>
  <si>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</si>
  <si>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</si>
  <si>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</si>
  <si>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</si>
  <si>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</si>
  <si>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</si>
  <si>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</si>
  <si>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</si>
  <si>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</si>
  <si>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</si>
  <si>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</si>
  <si>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</si>
  <si>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</si>
  <si>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</si>
  <si>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</si>
  <si>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</si>
  <si>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</si>
  <si>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</si>
  <si>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</si>
  <si>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</si>
  <si>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</si>
  <si>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</si>
  <si>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</si>
  <si>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</si>
  <si>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</si>
  <si>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</si>
  <si>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</si>
  <si>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</si>
  <si>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</si>
  <si>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</si>
  <si>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</si>
  <si>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</si>
  <si>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</si>
  <si>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</si>
  <si>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</si>
  <si>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</si>
  <si>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</si>
  <si>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</si>
  <si>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</si>
  <si>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</si>
  <si>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</si>
  <si>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</si>
  <si>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</si>
  <si>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</si>
  <si>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</si>
  <si>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</si>
  <si>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</si>
  <si>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</si>
  <si>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</si>
  <si>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</si>
  <si>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</si>
  <si>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</si>
  <si>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</si>
  <si>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</si>
  <si>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</si>
  <si>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</si>
  <si>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</si>
  <si>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</si>
  <si>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</si>
  <si>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</si>
  <si>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</si>
  <si>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</si>
  <si>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</si>
  <si>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</si>
  <si>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</si>
  <si>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</si>
  <si>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</si>
  <si>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</si>
  <si>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</si>
  <si>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</si>
  <si>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</si>
  <si>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</si>
  <si>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</si>
  <si>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</si>
  <si>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</si>
  <si>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</si>
  <si>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</si>
  <si>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</si>
  <si>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</si>
  <si>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</si>
  <si>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</si>
  <si>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</si>
  <si>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</si>
  <si>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</si>
  <si>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</si>
  <si>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</si>
  <si>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</si>
  <si>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</si>
  <si>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</si>
  <si>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</si>
  <si>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</si>
  <si>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</si>
  <si>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</si>
  <si>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</si>
  <si>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</si>
  <si>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</si>
  <si>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</si>
  <si>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</si>
  <si>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</si>
  <si>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</si>
  <si>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</si>
  <si>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</si>
  <si>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</si>
  <si>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</si>
  <si>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</si>
  <si>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</si>
  <si>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</si>
  <si>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</si>
  <si>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</si>
  <si>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</si>
  <si>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</si>
  <si>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</si>
  <si>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</si>
  <si>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</si>
  <si>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</si>
  <si>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</si>
  <si>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</si>
  <si>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</si>
  <si>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</si>
  <si>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</si>
  <si>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</si>
  <si>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</si>
  <si>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</si>
  <si>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</si>
  <si>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</si>
  <si>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</si>
  <si>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</si>
  <si>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</si>
  <si>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</si>
  <si>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</si>
  <si>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</si>
  <si>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</si>
  <si>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</si>
  <si>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</si>
  <si>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</si>
  <si>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</si>
  <si>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</si>
  <si>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</si>
  <si>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</si>
  <si>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</si>
  <si>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</si>
  <si>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</si>
  <si>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</si>
  <si>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</si>
  <si>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</si>
  <si>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</si>
  <si>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</si>
  <si>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</si>
  <si>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</si>
  <si>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</si>
  <si>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</si>
  <si>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</si>
  <si>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</si>
  <si>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</si>
  <si>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</si>
  <si>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</si>
  <si>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</si>
  <si>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</si>
  <si>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</si>
  <si>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</si>
  <si>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</si>
  <si>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</si>
  <si>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</si>
  <si>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</si>
  <si>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</si>
  <si>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</si>
  <si>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</si>
  <si>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</si>
  <si>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</si>
  <si>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</si>
  <si>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</si>
  <si>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</si>
  <si>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</si>
  <si>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</si>
  <si>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</si>
  <si>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</si>
  <si>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</si>
  <si>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</si>
  <si>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</si>
  <si>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</si>
  <si>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</si>
  <si>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</si>
  <si>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</si>
  <si>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</si>
  <si>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</si>
  <si>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</si>
  <si>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</si>
  <si>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</si>
  <si>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</si>
  <si>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</si>
  <si>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</si>
  <si>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</si>
  <si>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</si>
  <si>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</si>
  <si>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</si>
  <si>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</si>
  <si>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</si>
  <si>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</si>
  <si>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</si>
  <si>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</si>
  <si>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</si>
  <si>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</si>
  <si>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</si>
  <si>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</si>
  <si>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</si>
  <si>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</si>
  <si>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</si>
  <si>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</si>
  <si>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</si>
  <si>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</si>
  <si>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</si>
  <si>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</si>
  <si>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</si>
  <si>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</si>
  <si>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</si>
  <si>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</si>
  <si>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</si>
  <si>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</si>
  <si>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</si>
  <si>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</si>
  <si>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</si>
  <si>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</si>
  <si>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</si>
  <si>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</si>
  <si>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</si>
  <si>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</si>
  <si>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</si>
  <si>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</si>
  <si>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</si>
  <si>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</si>
  <si>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</si>
  <si>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</si>
  <si>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</si>
  <si>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</si>
  <si>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</si>
  <si>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</si>
  <si>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</si>
  <si>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</si>
  <si>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</si>
  <si>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</si>
  <si>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</si>
  <si>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</si>
  <si>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</si>
  <si>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</si>
  <si>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</si>
  <si>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</si>
  <si>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</si>
  <si>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</si>
  <si>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</si>
  <si>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</si>
  <si>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</si>
  <si>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</si>
  <si>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</si>
  <si>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</si>
  <si>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</si>
  <si>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</si>
  <si>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</si>
  <si>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</si>
  <si>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</si>
  <si>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</si>
  <si>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</si>
  <si>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</si>
  <si>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</si>
  <si>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</si>
  <si>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</si>
  <si>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</si>
  <si>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</si>
  <si>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</si>
  <si>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</si>
  <si>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</si>
  <si>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</si>
  <si>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</si>
  <si>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</si>
  <si>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</si>
  <si>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</si>
  <si>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</si>
  <si>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</si>
  <si>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</si>
  <si>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</si>
  <si>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</si>
  <si>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</si>
  <si>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</si>
  <si>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</si>
  <si>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</si>
  <si>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</si>
  <si>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</si>
  <si>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</si>
  <si>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</si>
  <si>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</si>
  <si>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</si>
  <si>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</si>
  <si>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</si>
  <si>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</si>
  <si>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</si>
  <si>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</si>
  <si>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</si>
  <si>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</si>
  <si>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</si>
  <si>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</si>
  <si>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</si>
  <si>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</si>
  <si>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</si>
  <si>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</si>
  <si>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</si>
  <si>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</si>
  <si>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</si>
  <si>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</si>
  <si>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</si>
  <si>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</si>
  <si>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</si>
  <si>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</si>
  <si>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</si>
  <si>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</si>
  <si>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</si>
  <si>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</si>
  <si>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</si>
  <si>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</si>
  <si>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</si>
  <si>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</si>
  <si>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</si>
  <si>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</si>
  <si>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</si>
  <si>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</si>
  <si>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</si>
  <si>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</si>
  <si>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</si>
  <si>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</si>
  <si>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</si>
  <si>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</si>
  <si>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</si>
  <si>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</si>
  <si>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</si>
  <si>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</si>
  <si>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</si>
  <si>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</si>
  <si>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</si>
  <si>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</si>
  <si>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</si>
  <si>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</si>
  <si>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</si>
  <si>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</si>
  <si>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</si>
  <si>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</si>
  <si>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</si>
  <si>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</si>
  <si>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</si>
  <si>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</si>
  <si>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</si>
  <si>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</si>
  <si>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</si>
  <si>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</si>
  <si>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</si>
  <si>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</si>
  <si>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</si>
  <si>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</si>
  <si>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</si>
  <si>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</si>
  <si>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</si>
  <si>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</si>
  <si>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</si>
  <si>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</si>
  <si>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</si>
  <si>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</si>
  <si>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</si>
  <si>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</si>
  <si>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</si>
  <si>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</si>
  <si>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</si>
  <si>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</si>
  <si>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</si>
  <si>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</si>
  <si>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</si>
  <si>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</si>
  <si>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</si>
  <si>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</si>
  <si>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</si>
  <si>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</si>
  <si>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</si>
  <si>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</si>
  <si>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</si>
  <si>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</si>
  <si>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</si>
  <si>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</si>
  <si>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</si>
  <si>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</si>
  <si>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</si>
  <si>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</si>
  <si>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</si>
  <si>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</si>
  <si>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</si>
  <si>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</si>
  <si>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</si>
  <si>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</si>
  <si>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</si>
  <si>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</si>
  <si>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</si>
  <si>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</si>
  <si>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</si>
  <si>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</si>
  <si>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</si>
  <si>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</si>
  <si>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</si>
  <si>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</si>
  <si>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</si>
  <si>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</si>
  <si>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</si>
  <si>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</si>
  <si>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</si>
  <si>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</si>
  <si>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</si>
  <si>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</si>
  <si>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</si>
  <si>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</si>
  <si>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</si>
  <si>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</si>
  <si>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</si>
  <si>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</si>
  <si>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</si>
  <si>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</si>
  <si>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</si>
  <si>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</si>
  <si>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</si>
  <si>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</si>
  <si>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</si>
  <si>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</si>
  <si>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</si>
  <si>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</si>
  <si>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</si>
  <si>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</si>
  <si>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</si>
  <si>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</si>
  <si>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</si>
  <si>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</si>
  <si>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</si>
  <si>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</si>
  <si>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</si>
  <si>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</si>
  <si>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</si>
  <si>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</si>
  <si>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</si>
  <si>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</si>
  <si>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</si>
  <si>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</si>
  <si>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</si>
  <si>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</si>
  <si>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</si>
  <si>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</si>
  <si>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</si>
  <si>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</si>
  <si>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</si>
  <si>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</si>
  <si>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</si>
  <si>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</si>
  <si>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</si>
  <si>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</si>
  <si>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</si>
  <si>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</si>
  <si>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</si>
  <si>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</si>
  <si>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</si>
  <si>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</si>
  <si>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</si>
  <si>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</si>
  <si>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</si>
  <si>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</si>
  <si>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</si>
  <si>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</si>
  <si>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</si>
  <si>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</si>
  <si>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</si>
  <si>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</si>
  <si>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</si>
  <si>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</si>
  <si>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</si>
  <si>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</si>
  <si>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</si>
  <si>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</si>
  <si>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</si>
  <si>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</si>
  <si>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</si>
  <si>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</si>
  <si>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</si>
  <si>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</si>
  <si>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</si>
  <si>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</si>
  <si>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</si>
  <si>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</si>
  <si>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</si>
  <si>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</si>
  <si>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</si>
  <si>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</si>
  <si>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</si>
  <si>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</si>
  <si>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</si>
  <si>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</si>
  <si>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</si>
  <si>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</si>
  <si>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</si>
  <si>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</si>
  <si>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</si>
  <si>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</si>
  <si>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</si>
  <si>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</si>
  <si>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</si>
  <si>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</si>
  <si>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</si>
  <si>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</si>
  <si>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</si>
  <si>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</si>
  <si>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</si>
  <si>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</si>
  <si>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</si>
  <si>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</si>
  <si>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</si>
  <si>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</si>
  <si>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</si>
  <si>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</si>
  <si>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</si>
  <si>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</si>
  <si>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</si>
  <si>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</si>
  <si>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</si>
  <si>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</si>
  <si>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</si>
  <si>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</si>
  <si>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</si>
  <si>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</si>
  <si>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</si>
  <si>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</si>
  <si>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</si>
  <si>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</si>
  <si>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</si>
  <si>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</si>
  <si>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</si>
  <si>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</si>
  <si>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</si>
  <si>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</si>
  <si>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</si>
  <si>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</si>
  <si>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</si>
  <si>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</si>
  <si>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</si>
  <si>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</si>
  <si>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</si>
  <si>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</si>
  <si>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</si>
  <si>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</si>
  <si>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</si>
  <si>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</si>
  <si>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</si>
  <si>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</si>
  <si>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</si>
  <si>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</si>
  <si>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</si>
  <si>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</si>
  <si>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</si>
  <si>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</si>
  <si>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</si>
  <si>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</si>
  <si>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</si>
  <si>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</si>
  <si>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</si>
  <si>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</si>
  <si>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</si>
  <si>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</si>
  <si>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</si>
  <si>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</si>
  <si>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</si>
  <si>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</si>
  <si>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</si>
  <si>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</si>
  <si>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</si>
  <si>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</si>
  <si>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</si>
  <si>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</si>
  <si>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</si>
  <si>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</si>
  <si>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</si>
  <si>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</si>
  <si>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</si>
  <si>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</si>
  <si>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</si>
  <si>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</si>
  <si>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</si>
  <si>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</si>
  <si>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</si>
  <si>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</si>
  <si>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</si>
  <si>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</si>
  <si>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</si>
  <si>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</si>
  <si>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</si>
  <si>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</si>
  <si>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</si>
  <si>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</si>
  <si>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</si>
  <si>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</si>
  <si>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</si>
  <si>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</si>
  <si>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</si>
  <si>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</si>
  <si>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</si>
  <si>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</si>
  <si>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</si>
  <si>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</si>
  <si>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</si>
  <si>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</si>
  <si>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</si>
  <si>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</si>
  <si>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</si>
  <si>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</si>
  <si>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</si>
  <si>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</si>
  <si>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</si>
  <si>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</si>
  <si>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</si>
  <si>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</si>
  <si>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</si>
  <si>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</si>
  <si>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</si>
  <si>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</si>
  <si>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</si>
  <si>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</si>
  <si>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</si>
  <si>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</si>
  <si>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</si>
  <si>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</si>
  <si>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</si>
  <si>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</si>
  <si>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</si>
  <si>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</si>
  <si>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</si>
  <si>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</si>
  <si>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</si>
  <si>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</si>
  <si>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</si>
  <si>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</si>
  <si>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</si>
  <si>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</si>
  <si>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</si>
  <si>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</si>
  <si>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</si>
  <si>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</si>
  <si>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</si>
  <si>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</si>
  <si>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</si>
  <si>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</si>
  <si>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</si>
  <si>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</si>
  <si>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</si>
  <si>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</si>
  <si>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</si>
  <si>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</si>
  <si>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</si>
  <si>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</si>
  <si>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</si>
  <si>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</si>
  <si>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</si>
  <si>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</si>
  <si>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</si>
  <si>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</si>
  <si>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</si>
  <si>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</si>
  <si>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</si>
  <si>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</si>
  <si>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</si>
  <si>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</si>
  <si>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</si>
  <si>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</si>
  <si>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</si>
  <si>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</si>
  <si>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</si>
  <si>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</si>
  <si>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</si>
  <si>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</si>
  <si>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</si>
  <si>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</si>
  <si>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</si>
  <si>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</si>
  <si>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</si>
  <si>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</si>
  <si>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</si>
  <si>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</si>
  <si>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</si>
  <si>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</si>
  <si>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</si>
  <si>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</si>
  <si>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</si>
  <si>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</si>
  <si>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</si>
  <si>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</si>
  <si>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</si>
  <si>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</si>
  <si>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</si>
  <si>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</si>
  <si>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</si>
  <si>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</si>
  <si>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</si>
  <si>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</si>
  <si>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</si>
  <si>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</si>
  <si>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</si>
  <si>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</si>
  <si>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</si>
  <si>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</si>
  <si>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</si>
  <si>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</si>
  <si>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</si>
  <si>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</si>
  <si>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</si>
  <si>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</si>
  <si>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</si>
  <si>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</si>
  <si>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</si>
  <si>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</si>
  <si>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</si>
  <si>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</si>
  <si>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</si>
  <si>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</si>
  <si>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</si>
  <si>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</si>
  <si>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</si>
  <si>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</si>
  <si>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</si>
  <si>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</si>
  <si>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</si>
  <si>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</si>
  <si>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</si>
  <si>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</si>
  <si>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</si>
  <si>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</si>
  <si>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</si>
  <si>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</si>
  <si>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</si>
  <si>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</si>
  <si>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</si>
  <si>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</si>
  <si>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</si>
  <si>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</si>
  <si>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</si>
  <si>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</si>
  <si>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</si>
  <si>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</si>
  <si>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</si>
  <si>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</si>
  <si>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</si>
  <si>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</si>
  <si>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</si>
  <si>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</si>
  <si>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</si>
  <si>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</si>
  <si>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</si>
  <si>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</si>
  <si>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</si>
  <si>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</si>
  <si>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</si>
  <si>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</si>
  <si>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</si>
  <si>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</si>
  <si>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</si>
  <si>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</si>
  <si>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</si>
  <si>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</si>
  <si>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</si>
  <si>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</si>
  <si>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</si>
  <si>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</si>
  <si>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</si>
  <si>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</si>
  <si>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</si>
  <si>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</si>
  <si>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</si>
  <si>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</si>
  <si>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</si>
  <si>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</si>
  <si>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</si>
  <si>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</si>
  <si>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</si>
  <si>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</si>
  <si>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</si>
  <si>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</si>
  <si>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</si>
  <si>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</si>
  <si>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</si>
  <si>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</si>
  <si>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</si>
  <si>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</si>
  <si>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</si>
  <si>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</si>
  <si>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</si>
  <si>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</si>
  <si>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</si>
  <si>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</si>
  <si>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</si>
  <si>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</si>
  <si>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</si>
  <si>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</si>
  <si>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</si>
  <si>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</si>
  <si>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</si>
  <si>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</si>
  <si>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</si>
  <si>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</si>
  <si>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</si>
  <si>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</si>
  <si>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</si>
  <si>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</si>
  <si>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</si>
  <si>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</si>
  <si>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</si>
  <si>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</si>
  <si>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</si>
  <si>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</si>
  <si>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</si>
  <si>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</si>
  <si>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</si>
  <si>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</si>
  <si>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</si>
  <si>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</si>
  <si>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</si>
  <si>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</si>
  <si>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</si>
  <si>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</si>
  <si>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</si>
  <si>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</si>
  <si>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</si>
  <si>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</si>
  <si>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</si>
  <si>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</si>
  <si>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</si>
  <si>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</si>
  <si>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</si>
  <si>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</si>
  <si>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</si>
  <si>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</si>
  <si>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</si>
  <si>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</si>
  <si>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</si>
  <si>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</si>
  <si>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</si>
  <si>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</si>
  <si>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</si>
  <si>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</si>
  <si>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</si>
  <si>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</si>
  <si>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</si>
  <si>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</si>
  <si>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</si>
  <si>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</si>
  <si>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</si>
  <si>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</si>
  <si>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</si>
  <si>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</si>
  <si>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</si>
  <si>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</si>
  <si>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</si>
  <si>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</si>
  <si>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</si>
  <si>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</si>
  <si>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</si>
  <si>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</si>
  <si>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</si>
  <si>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</si>
  <si>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</si>
  <si>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</si>
  <si>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</si>
  <si>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</si>
  <si>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</si>
  <si>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</si>
  <si>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</si>
  <si>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</si>
  <si>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</si>
  <si>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</si>
  <si>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</si>
  <si>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</si>
  <si>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</si>
  <si>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</si>
  <si>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</si>
  <si>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</si>
  <si>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</si>
  <si>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</si>
  <si>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</si>
  <si>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</si>
  <si>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</si>
  <si>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</si>
  <si>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</si>
  <si>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</si>
  <si>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</si>
  <si>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</si>
  <si>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</si>
  <si>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</si>
  <si>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</si>
  <si>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</si>
  <si>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</si>
  <si>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</si>
  <si>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</si>
  <si>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</si>
  <si>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</si>
  <si>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</si>
  <si>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</si>
  <si>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</si>
  <si>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</si>
  <si>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</si>
  <si>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</si>
  <si>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</si>
  <si>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</si>
  <si>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</si>
  <si>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</si>
  <si>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</si>
  <si>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</si>
  <si>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</si>
  <si>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</si>
  <si>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</si>
  <si>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</si>
  <si>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</si>
  <si>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</si>
  <si>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</si>
  <si>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</si>
  <si>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</si>
  <si>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</si>
  <si>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</si>
  <si>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</si>
  <si>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</si>
  <si>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</si>
  <si>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</si>
  <si>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</si>
  <si>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</si>
  <si>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</si>
  <si>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</si>
  <si>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</si>
  <si>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</si>
  <si>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</si>
  <si>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</si>
  <si>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</si>
  <si>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</si>
  <si>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</si>
  <si>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</si>
  <si>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</si>
  <si>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</si>
  <si>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</si>
  <si>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</si>
  <si>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</si>
  <si>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</si>
  <si>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</si>
  <si>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</si>
  <si>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</si>
  <si>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</si>
  <si>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</si>
  <si>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</si>
  <si>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</si>
  <si>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</si>
  <si>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</si>
  <si>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</si>
  <si>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</si>
  <si>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</si>
  <si>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</si>
  <si>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</si>
  <si>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</si>
  <si>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</si>
  <si>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</si>
  <si>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</si>
  <si>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</si>
  <si>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</si>
  <si>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</si>
  <si>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</si>
  <si>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</si>
  <si>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</si>
  <si>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</si>
  <si>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</si>
  <si>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</si>
  <si>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</si>
  <si>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</si>
  <si>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</si>
  <si>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</si>
  <si>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</si>
  <si>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</si>
  <si>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</si>
  <si>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</si>
  <si>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</si>
  <si>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</si>
  <si>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</si>
  <si>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</si>
  <si>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</si>
  <si>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</si>
  <si>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</si>
  <si>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</si>
  <si>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</si>
  <si>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</si>
  <si>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</si>
  <si>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</si>
  <si>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</si>
  <si>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</si>
  <si>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</si>
  <si>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</si>
  <si>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</si>
  <si>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</si>
  <si>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</si>
  <si>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</si>
  <si>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</si>
  <si>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</si>
  <si>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</si>
  <si>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</si>
  <si>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</si>
  <si>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</si>
  <si>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</si>
  <si>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</si>
  <si>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</si>
  <si>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</si>
  <si>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</si>
  <si>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</si>
  <si>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</si>
  <si>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</si>
  <si>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</si>
  <si>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</si>
  <si>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</si>
  <si>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</si>
  <si>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</si>
  <si>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</si>
  <si>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</si>
  <si>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</si>
  <si>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</si>
  <si>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</si>
  <si>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</si>
  <si>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</si>
  <si>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</si>
  <si>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</si>
  <si>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</si>
  <si>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</si>
  <si>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</si>
  <si>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</si>
  <si>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</si>
  <si>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</si>
  <si>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</si>
  <si>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</si>
  <si>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</si>
  <si>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</si>
  <si>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</si>
  <si>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</si>
  <si>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</si>
  <si>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</si>
  <si>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</si>
  <si>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</si>
  <si>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</si>
  <si>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</si>
  <si>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</si>
  <si>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</si>
  <si>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</si>
  <si>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</si>
  <si>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</si>
  <si>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</si>
  <si>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</si>
  <si>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</si>
  <si>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</si>
  <si>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</si>
  <si>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</si>
  <si>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</si>
  <si>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</si>
  <si>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</si>
  <si>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</si>
  <si>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</si>
  <si>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</si>
  <si>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</si>
  <si>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</si>
  <si>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</si>
  <si>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</si>
  <si>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</si>
  <si>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</si>
  <si>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</si>
  <si>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</si>
  <si>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</si>
  <si>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</si>
  <si>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</si>
  <si>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</si>
  <si>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</si>
  <si>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</si>
  <si>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</si>
  <si>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</si>
  <si>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</si>
  <si>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</si>
  <si>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</si>
  <si>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</si>
  <si>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</si>
  <si>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</si>
  <si>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</si>
  <si>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</si>
  <si>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</si>
  <si>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</si>
  <si>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</si>
  <si>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</si>
  <si>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</si>
  <si>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</si>
  <si>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</si>
  <si>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</si>
  <si>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</si>
  <si>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</si>
  <si>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</si>
  <si>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</si>
  <si>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</si>
  <si>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</si>
  <si>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</si>
  <si>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</si>
  <si>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</si>
  <si>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</si>
  <si>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</si>
  <si>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</si>
  <si>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</si>
  <si>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</si>
  <si>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</si>
  <si>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</si>
  <si>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</si>
  <si>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</si>
  <si>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</si>
  <si>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</si>
  <si>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</si>
  <si>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</si>
  <si>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</si>
  <si>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</si>
  <si>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</si>
  <si>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</si>
  <si>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</si>
  <si>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</si>
  <si>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</si>
  <si>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</si>
  <si>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</si>
  <si>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</si>
  <si>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</si>
  <si>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</si>
  <si>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</si>
  <si>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</si>
  <si>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</si>
  <si>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</si>
  <si>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</si>
  <si>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</si>
  <si>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</si>
  <si>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</si>
  <si>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</si>
  <si>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</si>
  <si>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</si>
  <si>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</si>
  <si>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</si>
  <si>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</si>
  <si>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</si>
  <si>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</si>
  <si>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</si>
  <si>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</si>
  <si>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</si>
  <si>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</si>
  <si>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</si>
  <si>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</si>
  <si>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</si>
  <si>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</si>
  <si>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</si>
  <si>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</si>
  <si>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</si>
  <si>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</si>
  <si>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</si>
  <si>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</si>
  <si>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</si>
  <si>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</si>
  <si>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</si>
  <si>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</si>
  <si>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</si>
  <si>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</si>
  <si>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</si>
  <si>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</si>
  <si>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</si>
  <si>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</si>
  <si>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</si>
  <si>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</si>
  <si>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</si>
  <si>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</si>
  <si>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</si>
  <si>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</si>
  <si>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</si>
  <si>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</si>
  <si>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</si>
  <si>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</si>
  <si>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</si>
  <si>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</si>
  <si>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</si>
  <si>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</si>
  <si>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</si>
  <si>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</si>
  <si>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</si>
  <si>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</si>
  <si>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</si>
  <si>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</si>
  <si>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</si>
  <si>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</si>
  <si>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</si>
  <si>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</si>
  <si>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</si>
  <si>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</si>
  <si>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</si>
  <si>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</si>
  <si>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</si>
  <si>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</si>
  <si>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</si>
  <si>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</si>
  <si>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</si>
  <si>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</si>
  <si>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</si>
  <si>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</si>
  <si>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</si>
  <si>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</si>
  <si>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</si>
  <si>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</si>
  <si>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</si>
  <si>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</si>
  <si>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</si>
  <si>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</si>
  <si>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</si>
  <si>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</si>
  <si>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</si>
  <si>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</si>
  <si>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</si>
  <si>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</si>
  <si>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</si>
  <si>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</si>
  <si>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</si>
  <si>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</si>
  <si>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</si>
  <si>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</si>
  <si>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</si>
  <si>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</si>
  <si>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</si>
  <si>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</si>
  <si>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</si>
  <si>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</si>
  <si>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</si>
  <si>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</si>
  <si>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</si>
  <si>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</si>
  <si>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</si>
  <si>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</si>
  <si>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</si>
  <si>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</si>
  <si>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</si>
  <si>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</si>
  <si>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</si>
  <si>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</si>
  <si>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</si>
  <si>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</si>
  <si>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</si>
  <si>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</si>
  <si>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</si>
  <si>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</si>
  <si>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</si>
  <si>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</si>
  <si>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</si>
  <si>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</si>
  <si>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</si>
  <si>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</si>
  <si>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</si>
  <si>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</si>
  <si>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</si>
  <si>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</si>
  <si>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</si>
  <si>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</si>
  <si>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</si>
  <si>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</si>
  <si>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</si>
  <si>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</si>
  <si>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</si>
  <si>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</si>
  <si>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</si>
  <si>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</si>
  <si>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</si>
  <si>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</si>
  <si>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</si>
  <si>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</si>
  <si>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</si>
  <si>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</si>
  <si>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</si>
  <si>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</si>
  <si>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</si>
  <si>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</si>
  <si>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</si>
  <si>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</si>
  <si>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</si>
  <si>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</si>
  <si>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</si>
  <si>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</si>
  <si>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</si>
  <si>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</si>
  <si>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</si>
  <si>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</si>
  <si>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</si>
  <si>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</si>
  <si>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</si>
  <si>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</si>
  <si>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</si>
  <si>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</si>
  <si>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</si>
  <si>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</si>
  <si>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</si>
  <si>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</si>
  <si>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</si>
  <si>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</si>
  <si>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</si>
  <si>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</si>
  <si>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</si>
  <si>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</si>
  <si>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</si>
  <si>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</si>
  <si>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</si>
  <si>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</si>
  <si>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</si>
  <si>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</si>
  <si>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</si>
  <si>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</si>
  <si>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</si>
  <si>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</si>
  <si>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</si>
  <si>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</si>
  <si>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</si>
  <si>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</si>
  <si>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</si>
  <si>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</si>
  <si>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</si>
  <si>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</si>
  <si>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</si>
  <si>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</si>
  <si>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</si>
  <si>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</si>
  <si>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</si>
  <si>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</si>
  <si>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</si>
  <si>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</si>
  <si>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</si>
  <si>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</si>
  <si>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</si>
  <si>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</si>
  <si>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</si>
  <si>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</si>
  <si>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</si>
  <si>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</si>
  <si>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</si>
  <si>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</si>
  <si>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</si>
  <si>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</si>
  <si>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</si>
  <si>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</si>
  <si>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</si>
  <si>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</si>
  <si>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</si>
  <si>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</si>
  <si>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</si>
  <si>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</si>
  <si>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</si>
  <si>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</si>
  <si>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</si>
  <si>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</si>
  <si>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</si>
  <si>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</si>
  <si>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</si>
  <si>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</si>
  <si>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</si>
  <si>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</si>
  <si>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</si>
  <si>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</si>
  <si>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</si>
  <si>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</si>
  <si>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</si>
  <si>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</si>
  <si>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</si>
  <si>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</si>
  <si>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</si>
  <si>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</si>
  <si>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</si>
  <si>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</si>
  <si>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</si>
  <si>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</si>
  <si>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</si>
  <si>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</si>
  <si>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</si>
  <si>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</si>
  <si>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</si>
  <si>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</si>
  <si>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</si>
  <si>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</si>
  <si>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</si>
  <si>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</si>
  <si>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</si>
  <si>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</si>
  <si>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</si>
  <si>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</si>
  <si>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</si>
  <si>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</si>
  <si>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</si>
  <si>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</si>
  <si>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</si>
  <si>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</si>
  <si>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</si>
  <si>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</si>
  <si>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</si>
  <si>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</si>
  <si>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</si>
  <si>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</si>
  <si>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</si>
  <si>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</si>
  <si>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</si>
  <si>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</si>
  <si>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</si>
  <si>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</si>
  <si>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</si>
  <si>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</si>
  <si>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</si>
  <si>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</si>
  <si>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</si>
  <si>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</si>
  <si>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</si>
  <si>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</si>
  <si>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</si>
  <si>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</si>
  <si>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</si>
  <si>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</si>
  <si>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</si>
  <si>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</si>
  <si>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</si>
  <si>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</si>
  <si>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</si>
  <si>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</si>
  <si>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</si>
  <si>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</si>
  <si>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</si>
  <si>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</si>
  <si>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</si>
  <si>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</si>
  <si>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</si>
  <si>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</si>
  <si>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</si>
  <si>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</si>
  <si>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</si>
  <si>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</si>
  <si>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</si>
  <si>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</si>
  <si>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</si>
  <si>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</si>
  <si>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</si>
  <si>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</si>
  <si>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</si>
  <si>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</si>
  <si>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</si>
  <si>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</si>
  <si>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</si>
  <si>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</si>
  <si>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</si>
  <si>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</si>
  <si>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</si>
  <si>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</si>
  <si>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</si>
  <si>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</si>
  <si>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</si>
  <si>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</si>
  <si>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</si>
  <si>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</si>
  <si>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</si>
  <si>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</si>
  <si>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</si>
  <si>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</si>
  <si>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</si>
  <si>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</si>
  <si>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</si>
  <si>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</si>
  <si>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</si>
  <si>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</si>
  <si>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</si>
  <si>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</si>
  <si>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</si>
  <si>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</si>
  <si>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</si>
  <si>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</si>
  <si>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</si>
  <si>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</si>
  <si>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</si>
  <si>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</si>
  <si>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</si>
  <si>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</si>
  <si>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</si>
  <si>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</si>
  <si>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</si>
  <si>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</si>
  <si>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</si>
  <si>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</si>
  <si>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</si>
  <si>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</si>
  <si>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</si>
  <si>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</si>
  <si>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</si>
  <si>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</si>
  <si>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</si>
  <si>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</si>
  <si>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</si>
  <si>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</si>
  <si>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</si>
  <si>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</si>
  <si>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</si>
  <si>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</si>
  <si>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</si>
  <si>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</si>
  <si>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</si>
  <si>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</si>
  <si>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</si>
  <si>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</si>
  <si>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</si>
  <si>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</si>
  <si>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</si>
  <si>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</si>
  <si>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</si>
  <si>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</si>
  <si>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</si>
  <si>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</si>
  <si>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</si>
  <si>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</si>
  <si>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</si>
  <si>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</si>
  <si>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</si>
  <si>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</si>
  <si>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</si>
  <si>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</si>
  <si>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</si>
  <si>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</si>
  <si>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</si>
  <si>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</si>
  <si>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</si>
  <si>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</si>
  <si>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</si>
  <si>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</si>
  <si>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</si>
  <si>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</si>
  <si>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</si>
  <si>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</si>
  <si>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</si>
  <si>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</si>
  <si>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PC Dommels Boeleke 2</t>
  </si>
  <si>
    <t>JdB Stiphout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</si>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</sst>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56" fillId="34" borderId="0" xfId="0" applyFont="1" applyFill="1" applyAlignment="1">
      <alignment horizontal="center"/>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0" fontId="56" fillId="0" borderId="0" xfId="0" applyFont="1" applyAlignment="1">
      <alignment horizontal="center" wrapText="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2" xfId="0" quotePrefix="1"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9FDB0BAB-ADFD-4CCE-8FFC-A4352487459F}"/>
    <cellStyle name="20% - Accent1 2 3" xfId="129" xr:uid="{5F10F60C-15CA-4F5C-8079-315786E748A0}"/>
    <cellStyle name="20% - Accent1 3" xfId="67" xr:uid="{7FCDBDF6-346E-4A75-A84F-8BF19A9276E1}"/>
    <cellStyle name="20% - Accent1 3 2" xfId="147" xr:uid="{736C2DE7-311D-4535-9A33-2186517B04E7}"/>
    <cellStyle name="20% - Accent1 4" xfId="107" xr:uid="{2944B9C8-038D-4F57-9979-CEAC8A26C9AB}"/>
    <cellStyle name="20% - Accent2" xfId="26" builtinId="34" customBuiltin="1"/>
    <cellStyle name="20% - Accent2 2" xfId="52" xr:uid="{00000000-0005-0000-0000-000036000000}"/>
    <cellStyle name="20% - Accent2 2 2" xfId="92" xr:uid="{7FF76448-0A3F-49C6-BA00-AF8443B23109}"/>
    <cellStyle name="20% - Accent2 2 2 2" xfId="172" xr:uid="{0DE7E8F9-C0BA-40AE-ADD6-5190304129F4}"/>
    <cellStyle name="20% - Accent2 2 3" xfId="132" xr:uid="{CC9142DB-FC0A-4F11-A203-CE01CA306F38}"/>
    <cellStyle name="20% - Accent2 3" xfId="70" xr:uid="{3F404D08-85C7-4FE6-A0F1-E390CF87F12E}"/>
    <cellStyle name="20% - Accent2 3 2" xfId="150" xr:uid="{D3FF7FB1-8430-4AAF-8537-FE29004574AC}"/>
    <cellStyle name="20% - Accent2 4" xfId="110" xr:uid="{9D909F89-ACD2-4660-BBA2-E45549277EFF}"/>
    <cellStyle name="20% - Accent3" xfId="30" builtinId="38" customBuiltin="1"/>
    <cellStyle name="20% - Accent3 2" xfId="55" xr:uid="{00000000-0005-0000-0000-000037000000}"/>
    <cellStyle name="20% - Accent3 2 2" xfId="95" xr:uid="{B5F4C887-D893-43B8-BC7F-65385EBDE795}"/>
    <cellStyle name="20% - Accent3 2 2 2" xfId="175" xr:uid="{ED5697E6-2B7D-4004-B3D3-0510CA7913D1}"/>
    <cellStyle name="20% - Accent3 2 3" xfId="135" xr:uid="{E0059D54-D14E-414E-B677-FDEFDCB74BB3}"/>
    <cellStyle name="20% - Accent3 3" xfId="73" xr:uid="{6A7622AE-EABD-4DF1-94CA-D00D7A025AD3}"/>
    <cellStyle name="20% - Accent3 3 2" xfId="153" xr:uid="{2153D99A-95F8-41A6-A987-16CCB38D49F2}"/>
    <cellStyle name="20% - Accent3 4" xfId="113" xr:uid="{105767ED-1E62-41EE-9499-09D37066621C}"/>
    <cellStyle name="20% - Accent4" xfId="34" builtinId="42" customBuiltin="1"/>
    <cellStyle name="20% - Accent4 2" xfId="58" xr:uid="{00000000-0005-0000-0000-000038000000}"/>
    <cellStyle name="20% - Accent4 2 2" xfId="98" xr:uid="{FEB084B9-69AB-4404-A60B-5D509E05BE98}"/>
    <cellStyle name="20% - Accent4 2 2 2" xfId="178" xr:uid="{C1BEAE48-922E-4E1E-B8F0-55C83E983906}"/>
    <cellStyle name="20% - Accent4 2 3" xfId="138" xr:uid="{CE474E48-77B5-4E17-A6BE-ED9F00BE9849}"/>
    <cellStyle name="20% - Accent4 3" xfId="76" xr:uid="{B4E866BD-7A4A-483F-AD17-C7D8C869701B}"/>
    <cellStyle name="20% - Accent4 3 2" xfId="156" xr:uid="{0CB08F45-D70F-4705-8BE3-330457F0FA4A}"/>
    <cellStyle name="20% - Accent4 4" xfId="116" xr:uid="{4C25562C-CFEA-44E0-965D-05570E944521}"/>
    <cellStyle name="20% - Accent5" xfId="38" builtinId="46" customBuiltin="1"/>
    <cellStyle name="20% - Accent5 2" xfId="61" xr:uid="{00000000-0005-0000-0000-000039000000}"/>
    <cellStyle name="20% - Accent5 2 2" xfId="101" xr:uid="{E047D1D7-CF98-480A-84A1-4A0002D1EDD2}"/>
    <cellStyle name="20% - Accent5 2 2 2" xfId="181" xr:uid="{17AA8E77-B204-4F87-B3AB-6A574F6EA4A5}"/>
    <cellStyle name="20% - Accent5 2 3" xfId="141" xr:uid="{A49ED0E3-160C-4E88-B858-82DE1F459A5F}"/>
    <cellStyle name="20% - Accent5 3" xfId="79" xr:uid="{78CA1125-A04D-448D-BA66-402BD8A0A46C}"/>
    <cellStyle name="20% - Accent5 3 2" xfId="159" xr:uid="{48BD99D5-2D65-4AB8-826C-E0D905DDCB04}"/>
    <cellStyle name="20% - Accent5 4" xfId="119" xr:uid="{E290DB69-2B15-412F-A483-4F67609F354E}"/>
    <cellStyle name="20% - Accent6" xfId="42" builtinId="50" customBuiltin="1"/>
    <cellStyle name="20% - Accent6 2" xfId="64" xr:uid="{00000000-0005-0000-0000-00003A000000}"/>
    <cellStyle name="20% - Accent6 2 2" xfId="104" xr:uid="{330A59FB-18D4-4FE2-BCA4-E34C526843A5}"/>
    <cellStyle name="20% - Accent6 2 2 2" xfId="184" xr:uid="{35E78B56-2641-445A-A8DA-E275F1B27841}"/>
    <cellStyle name="20% - Accent6 2 3" xfId="144" xr:uid="{5876B75D-DC6C-42DA-9775-E401348ACCA1}"/>
    <cellStyle name="20% - Accent6 3" xfId="82" xr:uid="{B3F9838A-69F3-49A2-9DEB-4C8770CA6D4D}"/>
    <cellStyle name="20% - Accent6 3 2" xfId="162" xr:uid="{642EE994-9973-45B0-BE7E-7C9F5267E32F}"/>
    <cellStyle name="20% - Accent6 4" xfId="122" xr:uid="{DE0A3C2E-1D1B-4424-BBC6-E7B0E4A6647A}"/>
    <cellStyle name="40% - Accent1" xfId="23" builtinId="31" customBuiltin="1"/>
    <cellStyle name="40% - Accent1 2" xfId="50" xr:uid="{00000000-0005-0000-0000-00003B000000}"/>
    <cellStyle name="40% - Accent1 2 2" xfId="90" xr:uid="{265C0950-93B9-41DC-AA07-09A9EEECD6CF}"/>
    <cellStyle name="40% - Accent1 2 2 2" xfId="170" xr:uid="{3F7DB1C9-E271-4E0D-B3D3-2C7707CAB109}"/>
    <cellStyle name="40% - Accent1 2 3" xfId="130" xr:uid="{FEFD581A-C5DC-4143-A74D-3991CDF32351}"/>
    <cellStyle name="40% - Accent1 3" xfId="68" xr:uid="{5C34E4F6-7006-4D8E-8F3F-C552C22367AC}"/>
    <cellStyle name="40% - Accent1 3 2" xfId="148" xr:uid="{24DCCFCA-5A14-4212-A035-DEF738F4A8AF}"/>
    <cellStyle name="40% - Accent1 4" xfId="108" xr:uid="{DD733926-B7CA-4EAF-9F05-C0620343668F}"/>
    <cellStyle name="40% - Accent2" xfId="27" builtinId="35" customBuiltin="1"/>
    <cellStyle name="40% - Accent2 2" xfId="53" xr:uid="{00000000-0005-0000-0000-00003C000000}"/>
    <cellStyle name="40% - Accent2 2 2" xfId="93" xr:uid="{747C43AB-C885-4734-AD20-0A43AF92A0B2}"/>
    <cellStyle name="40% - Accent2 2 2 2" xfId="173" xr:uid="{CD3B67C1-2412-4F6F-B0EE-CD91EFC120FF}"/>
    <cellStyle name="40% - Accent2 2 3" xfId="133" xr:uid="{1083B3DF-CBE7-4C48-B830-34257C500208}"/>
    <cellStyle name="40% - Accent2 3" xfId="71" xr:uid="{332AAC0F-FB98-46F3-8353-AC0393CD7F71}"/>
    <cellStyle name="40% - Accent2 3 2" xfId="151" xr:uid="{937984B1-F59D-45D2-AC16-A1CD313F7065}"/>
    <cellStyle name="40% - Accent2 4" xfId="111" xr:uid="{8F4EC121-631A-4057-9D18-CC542C96EC27}"/>
    <cellStyle name="40% - Accent3" xfId="31" builtinId="39" customBuiltin="1"/>
    <cellStyle name="40% - Accent3 2" xfId="56" xr:uid="{00000000-0005-0000-0000-00003D000000}"/>
    <cellStyle name="40% - Accent3 2 2" xfId="96" xr:uid="{2C80633B-1FEF-4594-9FF7-32F08D8F58E8}"/>
    <cellStyle name="40% - Accent3 2 2 2" xfId="176" xr:uid="{02AB0CF0-3B8C-4E1F-9BD1-6C4D443518F9}"/>
    <cellStyle name="40% - Accent3 2 3" xfId="136" xr:uid="{67B5FB31-D4D5-4733-A333-5F80827CFAFE}"/>
    <cellStyle name="40% - Accent3 3" xfId="74" xr:uid="{6FFEAEBA-6051-44E0-9BE5-9BBA98C444DB}"/>
    <cellStyle name="40% - Accent3 3 2" xfId="154" xr:uid="{BB28C2D6-C953-4730-A144-6CA3EBACFA13}"/>
    <cellStyle name="40% - Accent3 4" xfId="114" xr:uid="{CC5A11FA-F60E-47B9-847C-EEA6ED09FCDA}"/>
    <cellStyle name="40% - Accent4" xfId="35" builtinId="43" customBuiltin="1"/>
    <cellStyle name="40% - Accent4 2" xfId="59" xr:uid="{00000000-0005-0000-0000-00003E000000}"/>
    <cellStyle name="40% - Accent4 2 2" xfId="99" xr:uid="{F57C06BA-6314-4B42-BAEF-D234E3BCFCB0}"/>
    <cellStyle name="40% - Accent4 2 2 2" xfId="179" xr:uid="{FB9CF5C1-4F01-493F-BA05-0FA3245EC805}"/>
    <cellStyle name="40% - Accent4 2 3" xfId="139" xr:uid="{AC273A56-72D7-4CDB-9B4C-E3B39A339F24}"/>
    <cellStyle name="40% - Accent4 3" xfId="77" xr:uid="{BE9252A2-36D9-4911-8657-D675F71FCB01}"/>
    <cellStyle name="40% - Accent4 3 2" xfId="157" xr:uid="{41BDEE2C-9A4B-41E5-A605-998162E38839}"/>
    <cellStyle name="40% - Accent4 4" xfId="117" xr:uid="{4AFFEF70-F7F7-42F1-ABD3-12EEBEEA3CF2}"/>
    <cellStyle name="40% - Accent5" xfId="39" builtinId="47" customBuiltin="1"/>
    <cellStyle name="40% - Accent5 2" xfId="62" xr:uid="{00000000-0005-0000-0000-00003F000000}"/>
    <cellStyle name="40% - Accent5 2 2" xfId="102" xr:uid="{B4323BB3-14FE-4494-9393-E61C7A12E53F}"/>
    <cellStyle name="40% - Accent5 2 2 2" xfId="182" xr:uid="{2126FD1B-83C4-46E7-AAEE-462403AF980D}"/>
    <cellStyle name="40% - Accent5 2 3" xfId="142" xr:uid="{E4DEAA13-8390-4EF1-A55C-47A6F8A94F9C}"/>
    <cellStyle name="40% - Accent5 3" xfId="80" xr:uid="{B0AEBEB5-D2C6-4A19-9CC3-1179E86B5568}"/>
    <cellStyle name="40% - Accent5 3 2" xfId="160" xr:uid="{C4CD5D22-C5E7-4E19-A15B-ABBAA6CB9204}"/>
    <cellStyle name="40% - Accent5 4" xfId="120" xr:uid="{A39071F7-4971-448E-A279-3C627E96C1E0}"/>
    <cellStyle name="40% - Accent6" xfId="43" builtinId="51" customBuiltin="1"/>
    <cellStyle name="40% - Accent6 2" xfId="65" xr:uid="{00000000-0005-0000-0000-000040000000}"/>
    <cellStyle name="40% - Accent6 2 2" xfId="105" xr:uid="{089F1B42-913B-4491-A434-C976CD4E612E}"/>
    <cellStyle name="40% - Accent6 2 2 2" xfId="185" xr:uid="{75D48678-0177-47AD-8918-B28BFF69240A}"/>
    <cellStyle name="40% - Accent6 2 3" xfId="145" xr:uid="{A1EC8DED-345F-4B32-9481-D6AF5A2D175F}"/>
    <cellStyle name="40% - Accent6 3" xfId="83" xr:uid="{6D1C9913-8724-4DD4-B1FB-01BACF9B0201}"/>
    <cellStyle name="40% - Accent6 3 2" xfId="163" xr:uid="{B802B0F2-219D-4B4F-A4D4-FF431BF3A4AA}"/>
    <cellStyle name="40% - Accent6 4" xfId="123" xr:uid="{321DC670-79CE-48A9-BF5C-CED39E1A787A}"/>
    <cellStyle name="60% - Accent1" xfId="24" builtinId="32" customBuiltin="1"/>
    <cellStyle name="60% - Accent1 2" xfId="51" xr:uid="{00000000-0005-0000-0000-000041000000}"/>
    <cellStyle name="60% - Accent1 2 2" xfId="91" xr:uid="{A37F0164-0F29-43F5-A725-B32F3B4266A7}"/>
    <cellStyle name="60% - Accent1 2 2 2" xfId="171" xr:uid="{08258285-D617-4804-B18D-6944CA3B765D}"/>
    <cellStyle name="60% - Accent1 2 3" xfId="131" xr:uid="{162E324E-CDBB-4074-B1D8-65973E6C7AA1}"/>
    <cellStyle name="60% - Accent1 3" xfId="69" xr:uid="{93E08A38-D2AE-4D70-8215-70D3E99B0564}"/>
    <cellStyle name="60% - Accent1 3 2" xfId="149" xr:uid="{4A63E9C5-D847-4D0D-A0B9-9BA6D3A0C27E}"/>
    <cellStyle name="60% - Accent1 4" xfId="109" xr:uid="{902D3791-48D2-4C57-ABAB-0A4BBDB85614}"/>
    <cellStyle name="60% - Accent2" xfId="28" builtinId="36" customBuiltin="1"/>
    <cellStyle name="60% - Accent2 2" xfId="54" xr:uid="{00000000-0005-0000-0000-000042000000}"/>
    <cellStyle name="60% - Accent2 2 2" xfId="94" xr:uid="{947695E2-5104-4E85-A2AA-BBFCDD32F952}"/>
    <cellStyle name="60% - Accent2 2 2 2" xfId="174" xr:uid="{EA798F77-CBD4-4C0E-BADA-D6F21531764C}"/>
    <cellStyle name="60% - Accent2 2 3" xfId="134" xr:uid="{9C367C5D-CE1A-4F83-A348-8327302BE03D}"/>
    <cellStyle name="60% - Accent2 3" xfId="72" xr:uid="{F03C9F51-8337-4E01-8D9A-F444E9EFFCA5}"/>
    <cellStyle name="60% - Accent2 3 2" xfId="152" xr:uid="{97F0509F-1622-41D0-BE25-6A1B0F1B3C40}"/>
    <cellStyle name="60% - Accent2 4" xfId="112" xr:uid="{51F61F20-CE35-4BAA-9753-CEAD93293D80}"/>
    <cellStyle name="60% - Accent3" xfId="32" builtinId="40" customBuiltin="1"/>
    <cellStyle name="60% - Accent3 2" xfId="57" xr:uid="{00000000-0005-0000-0000-000043000000}"/>
    <cellStyle name="60% - Accent3 2 2" xfId="97" xr:uid="{6A9481B1-8C73-432F-BDC1-7E423B1F789C}"/>
    <cellStyle name="60% - Accent3 2 2 2" xfId="177" xr:uid="{AA14CB16-AF20-431B-8367-1AD45D8EB01E}"/>
    <cellStyle name="60% - Accent3 2 3" xfId="137" xr:uid="{34095F69-BBBE-4C49-81BC-BCB5852BFC20}"/>
    <cellStyle name="60% - Accent3 3" xfId="75" xr:uid="{A8A8FA19-8236-41B6-BDCB-B3779E55616C}"/>
    <cellStyle name="60% - Accent3 3 2" xfId="155" xr:uid="{85F6D7DC-11B7-4291-97E7-3319303F9102}"/>
    <cellStyle name="60% - Accent3 4" xfId="115" xr:uid="{871EB12B-B2ED-43B6-8805-C9F9A00481E6}"/>
    <cellStyle name="60% - Accent4" xfId="36" builtinId="44" customBuiltin="1"/>
    <cellStyle name="60% - Accent4 2" xfId="60" xr:uid="{00000000-0005-0000-0000-000044000000}"/>
    <cellStyle name="60% - Accent4 2 2" xfId="100" xr:uid="{0FE7FBAB-EA97-4BBD-843F-50E65B00CB1E}"/>
    <cellStyle name="60% - Accent4 2 2 2" xfId="180" xr:uid="{E4F2A941-51A5-4276-B4BA-EE004493F605}"/>
    <cellStyle name="60% - Accent4 2 3" xfId="140" xr:uid="{79F2B128-EF42-4004-A932-0646D54BE41E}"/>
    <cellStyle name="60% - Accent4 3" xfId="78" xr:uid="{20A37F48-4342-43FA-8E29-5497432EBB37}"/>
    <cellStyle name="60% - Accent4 3 2" xfId="158" xr:uid="{6D24DAF3-EAD3-4B22-B0AC-B3A3C940BA09}"/>
    <cellStyle name="60% - Accent4 4" xfId="118" xr:uid="{18E3BB56-0AA8-406E-819F-75056656B6A6}"/>
    <cellStyle name="60% - Accent5" xfId="40" builtinId="48" customBuiltin="1"/>
    <cellStyle name="60% - Accent5 2" xfId="63" xr:uid="{00000000-0005-0000-0000-000045000000}"/>
    <cellStyle name="60% - Accent5 2 2" xfId="103" xr:uid="{CA4C4A6A-DDCD-4DB5-8C04-3A7D6DE20F0F}"/>
    <cellStyle name="60% - Accent5 2 2 2" xfId="183" xr:uid="{E469EAED-EEBC-4D30-8F83-DBD0241A0DD5}"/>
    <cellStyle name="60% - Accent5 2 3" xfId="143" xr:uid="{5B1CA7B7-9096-4814-B9EE-2386FE1C9F6D}"/>
    <cellStyle name="60% - Accent5 3" xfId="81" xr:uid="{AB802B64-A8B9-4DDF-B694-4A50FFDD6285}"/>
    <cellStyle name="60% - Accent5 3 2" xfId="161" xr:uid="{5808B614-2FB7-4C03-970E-B763BBB11883}"/>
    <cellStyle name="60% - Accent5 4" xfId="121" xr:uid="{FD0AEEA0-876C-4824-9628-1A34674D01DA}"/>
    <cellStyle name="60% - Accent6" xfId="44" builtinId="52" customBuiltin="1"/>
    <cellStyle name="60% - Accent6 2" xfId="66" xr:uid="{00000000-0005-0000-0000-000046000000}"/>
    <cellStyle name="60% - Accent6 2 2" xfId="106" xr:uid="{7E6BF2CF-D8BE-4FBF-B138-76EEC21767E4}"/>
    <cellStyle name="60% - Accent6 2 2 2" xfId="186" xr:uid="{637C6E0A-ED7E-4794-85DB-7D9346557B9B}"/>
    <cellStyle name="60% - Accent6 2 3" xfId="146" xr:uid="{14BC68AE-842A-41D5-9C1B-768DBFEF9165}"/>
    <cellStyle name="60% - Accent6 3" xfId="84" xr:uid="{5DD69E95-4A95-4480-932C-48034CB6C70F}"/>
    <cellStyle name="60% - Accent6 3 2" xfId="164" xr:uid="{E2F1EA8D-C113-4FB3-85EC-EF50ACEA2095}"/>
    <cellStyle name="60% - Accent6 4" xfId="124" xr:uid="{2D631182-C9FA-4C40-8FC9-704EF61D78EE}"/>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09E4FADE-F82D-4701-A13C-FC228641E78B}"/>
    <cellStyle name="Notitie 2 3" xfId="126" xr:uid="{6D21F3B9-FB08-4CF8-AED6-533802DAAAE7}"/>
    <cellStyle name="Notitie 3" xfId="48" xr:uid="{00000000-0005-0000-0000-000047000000}"/>
    <cellStyle name="Notitie 3 2" xfId="88" xr:uid="{56CB3240-EF91-4B40-932F-EBE0D708C76B}"/>
    <cellStyle name="Notitie 3 2 2" xfId="168" xr:uid="{7404B487-AD2D-4A1C-A9A5-857AA1168378}"/>
    <cellStyle name="Notitie 3 3" xfId="128" xr:uid="{7DA05A74-FDBE-43BB-A878-A867C9CFACC0}"/>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F7415B4C-0FBD-4F64-B5F8-39C72B118DBC}"/>
    <cellStyle name="Standaard 3 3" xfId="125" xr:uid="{AD3D8F24-29C2-4DB6-8238-1B01573E7121}"/>
    <cellStyle name="Standaard 4" xfId="47" xr:uid="{00000000-0005-0000-0000-000048000000}"/>
    <cellStyle name="Standaard 4 2" xfId="87" xr:uid="{60D6E170-0F82-4031-95CB-5FF00B1185B6}"/>
    <cellStyle name="Standaard 4 2 2" xfId="167" xr:uid="{C1541BEE-1625-45E9-8D65-0D172FC81D4B}"/>
    <cellStyle name="Standaard 4 3" xfId="127" xr:uid="{7DDE54E2-7D1C-4E60-9BA5-43D9446942B4}"/>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24" sqref="Q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67"/>
      <c r="P1" s="167"/>
      <c r="Q1" s="167"/>
      <c r="R1" s="99"/>
      <c r="S1" s="99"/>
      <c r="T1" s="99"/>
      <c r="U1" s="99"/>
      <c r="V1" s="99"/>
      <c r="W1" s="99"/>
      <c r="X1" s="99"/>
      <c r="Y1" s="99"/>
      <c r="Z1" s="99"/>
      <c r="AA1" s="99"/>
      <c r="AJ1" s="2" t="str">
        <f>D4</f>
        <v>PC Dommels Boeleke 2</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2 -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2</v>
      </c>
      <c r="I4" s="169">
        <f>IF('3. Digitaal wedstrijdformulier'!$M$60="","",'3. Digitaal wedstrijdformulier'!$M$13)</f>
        <v>44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5" t="s">
        <v>11558</v>
      </c>
      <c r="E5" s="174"/>
      <c r="F5" s="31" t="s">
        <v>74</v>
      </c>
      <c r="H5" s="98">
        <f>IF('3. Digitaal wedstrijdformulier'!$Q$60="","",'3. Digitaal wedstrijdformulier'!$Q$13)</f>
        <v>6</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6</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5">
        <v>600623</v>
      </c>
      <c r="E9" s="166"/>
      <c r="F9" s="31"/>
      <c r="H9" s="59" t="s">
        <v>25</v>
      </c>
      <c r="I9" s="133"/>
      <c r="L9" s="26" t="s">
        <v>26</v>
      </c>
      <c r="M9" s="133"/>
      <c r="O9" s="26" t="s">
        <v>27</v>
      </c>
      <c r="P9" s="133" t="s">
        <v>10760</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56109</v>
      </c>
      <c r="C16" s="58">
        <f>IF(B16="","",VLOOKUP(B16,Spelers!$A$1:$E$16764,2,FALSE))</f>
        <v>3016</v>
      </c>
      <c r="D16" s="58" t="str">
        <f>IF(B16="","",VLOOKUP(B16,Spelers!$A$1:$E$16764,3,FALSE))</f>
        <v>B</v>
      </c>
      <c r="E16" s="58" t="str">
        <f>IF(B16="","",VLOOKUP(B16,Spelers!$A$1:$E$16764,4,FALSE))</f>
        <v>Moes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05" customHeight="1" x14ac:dyDescent="0.25">
      <c r="A17" s="9">
        <v>2</v>
      </c>
      <c r="B17" s="88">
        <v>31884</v>
      </c>
      <c r="C17" s="58">
        <f>IF(B17="","",VLOOKUP(B17,Spelers!$A$1:$E$16764,2,FALSE))</f>
        <v>3016</v>
      </c>
      <c r="D17" s="58" t="str">
        <f>IF(B17="","",VLOOKUP(B17,Spelers!$A$1:$E$16764,3,FALSE))</f>
        <v>H.G.</v>
      </c>
      <c r="E17" s="58" t="str">
        <f>IF(B17="","",VLOOKUP(B17,Spelers!$A$1:$E$16764,4,FALSE))</f>
        <v>Tindemans-van Tent</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05" customHeight="1" x14ac:dyDescent="0.25">
      <c r="A18" s="9">
        <v>3</v>
      </c>
      <c r="B18" s="88">
        <v>71845</v>
      </c>
      <c r="C18" s="58">
        <f>IF(B18="","",VLOOKUP(B18,Spelers!$A$1:$E$16764,2,FALSE))</f>
        <v>3016</v>
      </c>
      <c r="D18" s="58" t="str">
        <f>IF(B18="","",VLOOKUP(B18,Spelers!$A$1:$E$16764,3,FALSE))</f>
        <v>MHM</v>
      </c>
      <c r="E18" s="58" t="str">
        <f>IF(B18="","",VLOOKUP(B18,Spelers!$A$1:$E$16764,4,FALSE))</f>
        <v>Smets</v>
      </c>
      <c r="F18" s="58" t="str">
        <f>IF(B18="","",VLOOKUP(B18,Spelers!$A$1:$E$16764,5,FALSE))</f>
        <v>M</v>
      </c>
      <c r="H18" s="89"/>
      <c r="I18" s="89" t="s">
        <v>11559</v>
      </c>
      <c r="J18" s="89"/>
      <c r="K18" s="39"/>
      <c r="L18" s="89" t="s">
        <v>11559</v>
      </c>
      <c r="M18" s="89"/>
      <c r="N18" s="39"/>
      <c r="O18" s="89" t="s">
        <v>11559</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59565</v>
      </c>
      <c r="C19" s="58">
        <f>IF(B19="","",VLOOKUP(B19,Spelers!$A$1:$E$16764,2,FALSE))</f>
        <v>3016</v>
      </c>
      <c r="D19" s="58" t="str">
        <f>IF(B19="","",VLOOKUP(B19,Spelers!$A$1:$E$16764,3,FALSE))</f>
        <v>A.A.</v>
      </c>
      <c r="E19" s="58" t="str">
        <f>IF(B19="","",VLOOKUP(B19,Spelers!$A$1:$E$16764,4,FALSE))</f>
        <v>Sierra Lorenzo</v>
      </c>
      <c r="F19" s="58" t="str">
        <f>IF(B19="","",VLOOKUP(B19,Spelers!$A$1:$E$16764,5,FALSE))</f>
        <v>M</v>
      </c>
      <c r="H19" s="89"/>
      <c r="I19" s="89"/>
      <c r="J19" s="89" t="s">
        <v>11559</v>
      </c>
      <c r="K19" s="39"/>
      <c r="L19" s="89" t="s">
        <v>11559</v>
      </c>
      <c r="M19" s="89"/>
      <c r="N19" s="39"/>
      <c r="O19" s="89" t="s">
        <v>11559</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05" customHeight="1" x14ac:dyDescent="0.25">
      <c r="A20" s="9">
        <v>5</v>
      </c>
      <c r="B20" s="88">
        <v>60015</v>
      </c>
      <c r="C20" s="58">
        <f>IF(B20="","",VLOOKUP(B20,Spelers!$A$1:$E$16764,2,FALSE))</f>
        <v>3016</v>
      </c>
      <c r="D20" s="58" t="str">
        <f>IF(B20="","",VLOOKUP(B20,Spelers!$A$1:$E$16764,3,FALSE))</f>
        <v>S</v>
      </c>
      <c r="E20" s="58" t="str">
        <f>IF(B20="","",VLOOKUP(B20,Spelers!$A$1:$E$16764,4,FALSE))</f>
        <v>Berendsen-Loonstra</v>
      </c>
      <c r="F20" s="58" t="str">
        <f>IF(B20="","",VLOOKUP(B20,Spelers!$A$1:$E$16764,5,FALSE))</f>
        <v>V</v>
      </c>
      <c r="H20" s="89"/>
      <c r="I20" s="89"/>
      <c r="J20" s="89" t="s">
        <v>11559</v>
      </c>
      <c r="K20" s="39"/>
      <c r="L20" s="89"/>
      <c r="M20" s="89" t="s">
        <v>11559</v>
      </c>
      <c r="N20" s="39"/>
      <c r="O20" s="89"/>
      <c r="P20" s="89" t="s">
        <v>11559</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05" customHeight="1" x14ac:dyDescent="0.25">
      <c r="A21" s="9">
        <v>6</v>
      </c>
      <c r="B21" s="88">
        <v>49034</v>
      </c>
      <c r="C21" s="58">
        <f>IF(B21="","",VLOOKUP(B21,Spelers!$A$1:$E$16764,2,FALSE))</f>
        <v>3016</v>
      </c>
      <c r="D21" s="58" t="str">
        <f>IF(B21="","",VLOOKUP(B21,Spelers!$A$1:$E$16764,3,FALSE))</f>
        <v>P.</v>
      </c>
      <c r="E21" s="58" t="str">
        <f>IF(B21="","",VLOOKUP(B21,Spelers!$A$1:$E$16764,4,FALSE))</f>
        <v>Berendsen</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05" customHeight="1" x14ac:dyDescent="0.25">
      <c r="A22" s="9">
        <v>7</v>
      </c>
      <c r="B22" s="88">
        <v>71844</v>
      </c>
      <c r="C22" s="58">
        <f>IF(B22="","",VLOOKUP(B22,Spelers!$A$1:$E$16764,2,FALSE))</f>
        <v>3016</v>
      </c>
      <c r="D22" s="58" t="str">
        <f>IF(B22="","",VLOOKUP(B22,Spelers!$A$1:$E$16764,3,FALSE))</f>
        <v>WMLJT</v>
      </c>
      <c r="E22" s="58" t="str">
        <f>IF(B22="","",VLOOKUP(B22,Spelers!$A$1:$E$16764,4,FALSE))</f>
        <v>Smulders</v>
      </c>
      <c r="F22" s="58" t="str">
        <f>IF(B22="","",VLOOKUP(B22,Spelers!$A$1:$E$16764,5,FALSE))</f>
        <v>V</v>
      </c>
      <c r="H22" s="89" t="s">
        <v>11559</v>
      </c>
      <c r="I22" s="89"/>
      <c r="J22" s="89"/>
      <c r="K22" s="39"/>
      <c r="L22" s="89"/>
      <c r="M22" s="89" t="s">
        <v>11559</v>
      </c>
      <c r="N22" s="39"/>
      <c r="O22" s="89"/>
      <c r="P22" s="89"/>
      <c r="Q22" s="89" t="s">
        <v>11559</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5.05" customHeight="1" x14ac:dyDescent="0.25">
      <c r="A23" s="9">
        <v>8</v>
      </c>
      <c r="B23" s="88">
        <v>71481</v>
      </c>
      <c r="C23" s="58">
        <f>IF(B23="","",VLOOKUP(B23,Spelers!$A$1:$E$16764,2,FALSE))</f>
        <v>3016</v>
      </c>
      <c r="D23" s="58" t="str">
        <f>IF(B23="","",VLOOKUP(B23,Spelers!$A$1:$E$16764,3,FALSE))</f>
        <v>M.H.J.</v>
      </c>
      <c r="E23" s="58" t="str">
        <f>IF(B23="","",VLOOKUP(B23,Spelers!$A$1:$E$16764,4,FALSE))</f>
        <v>Huijbregts</v>
      </c>
      <c r="F23" s="58" t="str">
        <f>IF(B23="","",VLOOKUP(B23,Spelers!$A$1:$E$16764,5,FALSE))</f>
        <v>M</v>
      </c>
      <c r="H23" s="89"/>
      <c r="I23" s="89" t="s">
        <v>11559</v>
      </c>
      <c r="J23" s="89"/>
      <c r="K23" s="39"/>
      <c r="L23" s="89" t="s">
        <v>11559</v>
      </c>
      <c r="M23" s="89"/>
      <c r="N23" s="39"/>
      <c r="O23" s="89"/>
      <c r="P23" s="89" t="s">
        <v>11559</v>
      </c>
      <c r="Q23" s="89"/>
      <c r="T23" s="5">
        <f t="shared" si="3"/>
        <v>0</v>
      </c>
      <c r="U23" s="5">
        <f t="shared" si="4"/>
        <v>1</v>
      </c>
      <c r="V23" s="5">
        <f t="shared" si="5"/>
        <v>0</v>
      </c>
      <c r="W23" s="5">
        <f t="shared" si="1"/>
        <v>1</v>
      </c>
      <c r="X23" s="5">
        <f t="shared" si="2"/>
        <v>0</v>
      </c>
      <c r="Y23" s="5">
        <f t="shared" si="6"/>
        <v>0</v>
      </c>
      <c r="Z23" s="5">
        <f t="shared" si="7"/>
        <v>1</v>
      </c>
      <c r="AA23" s="5">
        <f t="shared" si="8"/>
        <v>0</v>
      </c>
      <c r="AP23" s="3"/>
    </row>
    <row r="24" spans="1:42" s="2" customFormat="1" ht="25.05" customHeight="1" x14ac:dyDescent="0.25">
      <c r="A24" s="9">
        <v>9</v>
      </c>
      <c r="B24" s="88">
        <v>82</v>
      </c>
      <c r="C24" s="58">
        <f>IF(B24="","",VLOOKUP(B24,Spelers!$A$1:$E$16764,2,FALSE))</f>
        <v>3016</v>
      </c>
      <c r="D24" s="58" t="str">
        <f>IF(B24="","",VLOOKUP(B24,Spelers!$A$1:$E$16764,3,FALSE))</f>
        <v>E.</v>
      </c>
      <c r="E24" s="58" t="str">
        <f>IF(B24="","",VLOOKUP(B24,Spelers!$A$1:$E$16764,4,FALSE))</f>
        <v>Mommers</v>
      </c>
      <c r="F24" s="58" t="str">
        <f>IF(B24="","",VLOOKUP(B24,Spelers!$A$1:$E$16764,5,FALSE))</f>
        <v>M</v>
      </c>
      <c r="H24" s="89" t="s">
        <v>11559</v>
      </c>
      <c r="I24" s="89"/>
      <c r="J24" s="89"/>
      <c r="K24" s="39"/>
      <c r="L24" s="89"/>
      <c r="M24" s="89" t="s">
        <v>11559</v>
      </c>
      <c r="N24" s="39"/>
      <c r="O24" s="89"/>
      <c r="P24" s="89"/>
      <c r="Q24" s="89" t="s">
        <v>11559</v>
      </c>
      <c r="T24" s="5">
        <f t="shared" si="3"/>
        <v>1</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PC Dommels Boeleke 2 - JdB Stiphout 1</v>
      </c>
      <c r="E5" s="49"/>
      <c r="G5" s="183"/>
      <c r="H5" s="183"/>
      <c r="I5" s="183" t="str">
        <f>CONCATENATE(I1,"-",J1)</f>
        <v>-</v>
      </c>
      <c r="J5" s="183"/>
    </row>
    <row r="6" spans="1:16" x14ac:dyDescent="0.2">
      <c r="A6" s="49" t="s">
        <v>5</v>
      </c>
      <c r="C6" s="102"/>
      <c r="D6" s="49">
        <f>IF('1a. Teamformulier  Thuis'!$D$9="","",'1a. Teamformulier  Thuis'!$D$9)</f>
        <v>600623</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7</v>
      </c>
      <c r="B10" s="41">
        <f>IF(A10="","",VLOOKUP(A10,'1a. Teamformulier  Thuis'!$A$16:$F$24,2,FALSE))</f>
        <v>71844</v>
      </c>
      <c r="C10" s="41">
        <f>IF(F10="","",VLOOKUP(B10,'1a. Teamformulier  Thuis'!$B$16:$C$24,2,FALSE))</f>
        <v>3016</v>
      </c>
      <c r="D10" s="41" t="str">
        <f>IF(B10="","",VLOOKUP(A10,'1a. Teamformulier  Thuis'!$A$16:$F$24,4,FALSE))</f>
        <v>WMLJT</v>
      </c>
      <c r="E10" s="41" t="str">
        <f>IF(D10="","",VLOOKUP(A10,'1a. Teamformulier  Thuis'!$A$16:$F$24,5,FALSE))</f>
        <v>Smulders</v>
      </c>
      <c r="F10" s="41" t="str">
        <f>IF(E10="","",VLOOKUP(A10,'1a. Teamformulier  Thuis'!$A$16:$F$24,6,FALSE))</f>
        <v>V</v>
      </c>
      <c r="I10" s="84"/>
    </row>
    <row r="11" spans="1:16" ht="20.100000000000001" customHeight="1" x14ac:dyDescent="0.25">
      <c r="A11" s="40">
        <f>IF('1a. Teamformulier  Thuis'!T15&gt;1,LARGE('Berekening Opstelling Thuis'!B4:B12,1),"")</f>
        <v>9</v>
      </c>
      <c r="B11" s="41">
        <f>IF(A11="","",VLOOKUP(A11,'1a. Teamformulier  Thuis'!$A$16:$F$24,2,FALSE))</f>
        <v>82</v>
      </c>
      <c r="C11" s="41">
        <f>IF(F11="","",VLOOKUP(B11,'1a. Teamformulier  Thuis'!$B$16:$C$24,2,FALSE))</f>
        <v>3016</v>
      </c>
      <c r="D11" s="41" t="str">
        <f>IF(B11="","",VLOOKUP(A11,'1a. Teamformulier  Thuis'!$A$16:$F$24,4,FALSE))</f>
        <v>E.</v>
      </c>
      <c r="E11" s="41" t="str">
        <f>IF(D11="","",VLOOKUP(A11,'1a. Teamformulier  Thuis'!$A$16:$F$24,5,FALSE))</f>
        <v>Mommers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71845</v>
      </c>
      <c r="C13" s="41">
        <f>IF(F13="","",VLOOKUP(B13,'1a. Teamformulier  Thuis'!$B$16:$C$24,2,FALSE))</f>
        <v>3016</v>
      </c>
      <c r="D13" s="41" t="str">
        <f>IF(B13="","",VLOOKUP(A13,'1a. Teamformulier  Thuis'!$A$16:$F$24,4,FALSE))</f>
        <v>MHM</v>
      </c>
      <c r="E13" s="41" t="str">
        <f>IF(D13="","",VLOOKUP(A13,'1a. Teamformulier  Thuis'!$A$16:$F$24,5,FALSE))</f>
        <v>Smets</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71481</v>
      </c>
      <c r="C14" s="41">
        <f>IF(F14="","",VLOOKUP(B14,'1a. Teamformulier  Thuis'!$B$16:$C$24,2,FALSE))</f>
        <v>3016</v>
      </c>
      <c r="D14" s="41" t="str">
        <f>IF(B14="","",VLOOKUP(A14,'1a. Teamformulier  Thuis'!$A$16:$F$24,4,FALSE))</f>
        <v>M.H.J.</v>
      </c>
      <c r="E14" s="41" t="str">
        <f>IF(D14="","",VLOOKUP(A14,'1a. Teamformulier  Thuis'!$A$16:$F$24,5,FALSE))</f>
        <v>Huijbregts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59565</v>
      </c>
      <c r="C16" s="41">
        <f>IF(F16="","",VLOOKUP(B16,'1a. Teamformulier  Thuis'!$B$16:$C$24,2,FALSE))</f>
        <v>3016</v>
      </c>
      <c r="D16" s="41" t="str">
        <f>IF(B16="","",VLOOKUP(A16,'1a. Teamformulier  Thuis'!$A$16:$F$24,4,FALSE))</f>
        <v>A.A.</v>
      </c>
      <c r="E16" s="41" t="str">
        <f>IF(D16="","",VLOOKUP(A16,'1a. Teamformulier  Thuis'!$A$16:$F$24,5,FALSE))</f>
        <v>Sierra Lorenzo</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60015</v>
      </c>
      <c r="C17" s="41">
        <f>IF(F17="","",VLOOKUP(B17,'1a. Teamformulier  Thuis'!$B$16:$C$24,2,FALSE))</f>
        <v>3016</v>
      </c>
      <c r="D17" s="41" t="str">
        <f>IF(B17="","",VLOOKUP(A17,'1a. Teamformulier  Thuis'!$A$16:$F$24,4,FALSE))</f>
        <v>S</v>
      </c>
      <c r="E17" s="41" t="str">
        <f>IF(D17="","",VLOOKUP(A17,'1a. Teamformulier  Thuis'!$A$16:$F$24,5,FALSE))</f>
        <v>Berendsen-Loonstra</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2 - JdB Stiphout 1</v>
      </c>
      <c r="E20" s="61"/>
      <c r="F20" s="61"/>
      <c r="G20" s="81"/>
    </row>
    <row r="21" spans="1:7" x14ac:dyDescent="0.25">
      <c r="A21" s="49" t="s">
        <v>5</v>
      </c>
      <c r="C21" s="102"/>
      <c r="D21" s="49">
        <f>IF('1a. Teamformulier  Thuis'!$D$9="","",'1a. Teamformulier  Thuis'!$D$9)</f>
        <v>600623</v>
      </c>
      <c r="E21" s="48" t="s">
        <v>13</v>
      </c>
      <c r="F21" s="51">
        <f>IF('1a. Teamformulier  Thuis'!$D$8="","",'1a. Teamformulier  Thuis'!$D$8)</f>
        <v>45262</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71845</v>
      </c>
      <c r="C25" s="41">
        <f>IF(F25="","",VLOOKUP(B25,'1a. Teamformulier  Thuis'!$B$16:$C$24,2,FALSE))</f>
        <v>3016</v>
      </c>
      <c r="D25" s="41" t="str">
        <f>IF(B25="","",VLOOKUP(A25,'1a. Teamformulier  Thuis'!$A$16:$F$24,4,FALSE))</f>
        <v>MHM</v>
      </c>
      <c r="E25" s="41" t="str">
        <f>IF(D25="","",VLOOKUP(A25,'1a. Teamformulier  Thuis'!$A$16:$F$24,5,FALSE))</f>
        <v>Smets</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59565</v>
      </c>
      <c r="C26" s="41">
        <f>IF(F26="","",VLOOKUP(B26,'1a. Teamformulier  Thuis'!$B$16:$C$24,2,FALSE))</f>
        <v>3016</v>
      </c>
      <c r="D26" s="41" t="str">
        <f>IF(B26="","",VLOOKUP(A26,'1a. Teamformulier  Thuis'!$A$16:$F$24,4,FALSE))</f>
        <v>A.A.</v>
      </c>
      <c r="E26" s="41" t="str">
        <f>IF(D26="","",VLOOKUP(A26,'1a. Teamformulier  Thuis'!$A$16:$F$24,5,FALSE))</f>
        <v>Sierra Lorenzo</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71481</v>
      </c>
      <c r="C27" s="41">
        <f>IF(F27="","",VLOOKUP(B27,'1a. Teamformulier  Thuis'!$B$16:$C$24,2,FALSE))</f>
        <v>3016</v>
      </c>
      <c r="D27" s="41" t="str">
        <f>IF(B27="","",VLOOKUP(A27,'1a. Teamformulier  Thuis'!$A$16:$F$24,4,FALSE))</f>
        <v>M.H.J.</v>
      </c>
      <c r="E27" s="41" t="str">
        <f>IF(D27="","",VLOOKUP(A27,'1a. Teamformulier  Thuis'!$A$16:$F$24,5,FALSE))</f>
        <v>Huijbregts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60015</v>
      </c>
      <c r="C29" s="41">
        <f>IF(F29="","",VLOOKUP(B29,'1a. Teamformulier  Thuis'!$B$16:$C$24,2,FALSE))</f>
        <v>3016</v>
      </c>
      <c r="D29" s="41" t="str">
        <f>IF(B29="","",VLOOKUP(A29,'1a. Teamformulier  Thuis'!$A$16:$F$24,4,FALSE))</f>
        <v>S</v>
      </c>
      <c r="E29" s="41" t="str">
        <f>IF(D29="","",VLOOKUP(A29,'1a. Teamformulier  Thuis'!$A$16:$F$24,5,FALSE))</f>
        <v>Berendsen-Loonstra</v>
      </c>
      <c r="F29" s="41" t="str">
        <f>IF(E29="","",VLOOKUP(A29,'1a. Teamformulier  Thuis'!$A$16:$F$24,6,FALSE))</f>
        <v>V</v>
      </c>
    </row>
    <row r="30" spans="1:7" ht="20.100000000000001" customHeight="1" x14ac:dyDescent="0.25">
      <c r="A30" s="40">
        <f>IF('1a. Teamformulier  Thuis'!$X$15&gt;1,SMALL('Berekening Opstelling Thuis'!$G$4:$G$12,2),"")</f>
        <v>7</v>
      </c>
      <c r="B30" s="41">
        <f>IF(A30="","",VLOOKUP(A30,'1a. Teamformulier  Thuis'!$A$16:$F$24,2,FALSE))</f>
        <v>71844</v>
      </c>
      <c r="C30" s="41">
        <f>IF(F30="","",VLOOKUP(B30,'1a. Teamformulier  Thuis'!$B$16:$C$24,2,FALSE))</f>
        <v>3016</v>
      </c>
      <c r="D30" s="41" t="str">
        <f>IF(B30="","",VLOOKUP(A30,'1a. Teamformulier  Thuis'!$A$16:$F$24,4,FALSE))</f>
        <v>WMLJT</v>
      </c>
      <c r="E30" s="41" t="str">
        <f>IF(D30="","",VLOOKUP(A30,'1a. Teamformulier  Thuis'!$A$16:$F$24,5,FALSE))</f>
        <v>Smulders</v>
      </c>
      <c r="F30" s="41" t="str">
        <f>IF(E30="","",VLOOKUP(A30,'1a. Teamformulier  Thuis'!$A$16:$F$24,6,FALSE))</f>
        <v>V</v>
      </c>
    </row>
    <row r="31" spans="1:7" ht="20.100000000000001" customHeight="1" x14ac:dyDescent="0.25">
      <c r="A31" s="40">
        <f>IF('1a. Teamformulier  Thuis'!$X$15&gt;2,LARGE('Berekening Opstelling Thuis'!$G$4:$G$12,1),"")</f>
        <v>9</v>
      </c>
      <c r="B31" s="41">
        <f>IF(A31="","",VLOOKUP(A31,'1a. Teamformulier  Thuis'!$A$16:$F$24,2,FALSE))</f>
        <v>82</v>
      </c>
      <c r="C31" s="41">
        <f>IF(F31="","",VLOOKUP(B31,'1a. Teamformulier  Thuis'!$B$16:$C$24,2,FALSE))</f>
        <v>3016</v>
      </c>
      <c r="D31" s="41" t="str">
        <f>IF(B31="","",VLOOKUP(A31,'1a. Teamformulier  Thuis'!$A$16:$F$24,4,FALSE))</f>
        <v>E.</v>
      </c>
      <c r="E31" s="41" t="str">
        <f>IF(D31="","",VLOOKUP(A31,'1a. Teamformulier  Thuis'!$A$16:$F$24,5,FALSE))</f>
        <v>Mommers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2 - JdB Stiphout 1</v>
      </c>
      <c r="E34" s="61"/>
      <c r="F34" s="61"/>
      <c r="G34" s="81"/>
    </row>
    <row r="35" spans="1:7" x14ac:dyDescent="0.25">
      <c r="A35" s="49" t="s">
        <v>5</v>
      </c>
      <c r="C35" s="102"/>
      <c r="D35" s="49">
        <f>IF('1a. Teamformulier  Thuis'!$D$9="","",'1a. Teamformulier  Thuis'!$D$9)</f>
        <v>600623</v>
      </c>
      <c r="E35" s="48" t="s">
        <v>13</v>
      </c>
      <c r="F35" s="51">
        <f>IF('1a. Teamformulier  Thuis'!$D$8="","",'1a. Teamformulier  Thuis'!$D$8)</f>
        <v>45262</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71845</v>
      </c>
      <c r="C39" s="41">
        <f>IF(F39="","",VLOOKUP(B39,'1a. Teamformulier  Thuis'!$B$16:$C$24,2,FALSE))</f>
        <v>3016</v>
      </c>
      <c r="D39" s="41" t="str">
        <f>IF(B39="","",VLOOKUP(A39,'1a. Teamformulier  Thuis'!$A$16:$F$24,4,FALSE))</f>
        <v>MHM</v>
      </c>
      <c r="E39" s="41" t="str">
        <f>IF(D39="","",VLOOKUP(A39,'1a. Teamformulier  Thuis'!$A$16:$F$24,5,FALSE))</f>
        <v>Smets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59565</v>
      </c>
      <c r="C40" s="41">
        <f>IF(F40="","",VLOOKUP(B40,'1a. Teamformulier  Thuis'!$B$16:$C$24,2,FALSE))</f>
        <v>3016</v>
      </c>
      <c r="D40" s="41" t="str">
        <f>IF(B40="","",VLOOKUP(A40,'1a. Teamformulier  Thuis'!$A$16:$F$24,4,FALSE))</f>
        <v>A.A.</v>
      </c>
      <c r="E40" s="41" t="str">
        <f>IF(D40="","",VLOOKUP(A40,'1a. Teamformulier  Thuis'!$A$16:$F$24,5,FALSE))</f>
        <v>Sierra Lorenzo</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60015</v>
      </c>
      <c r="C42" s="41">
        <f>IF(F42="","",VLOOKUP(B42,'1a. Teamformulier  Thuis'!$B$16:$C$24,2,FALSE))</f>
        <v>3016</v>
      </c>
      <c r="D42" s="41" t="str">
        <f>IF(B42="","",VLOOKUP(A42,'1a. Teamformulier  Thuis'!$A$16:$F$24,4,FALSE))</f>
        <v>S</v>
      </c>
      <c r="E42" s="41" t="str">
        <f>IF(D42="","",VLOOKUP(A42,'1a. Teamformulier  Thuis'!$A$16:$F$24,5,FALSE))</f>
        <v>Berendsen-Loonstra</v>
      </c>
      <c r="F42" s="41" t="str">
        <f>IF(E42="","",VLOOKUP(A42,'1a. Teamformulier  Thuis'!$A$16:$F$24,6,FALSE))</f>
        <v>V</v>
      </c>
    </row>
    <row r="43" spans="1:7" ht="20.100000000000001" customHeight="1" x14ac:dyDescent="0.25">
      <c r="A43" s="40">
        <f>IF('1a. Teamformulier  Thuis'!Z15&gt;1,LARGE('Berekening Opstelling Thuis'!J4:J12,1),"")</f>
        <v>8</v>
      </c>
      <c r="B43" s="41">
        <f>IF(A43="","",VLOOKUP(A43,'1a. Teamformulier  Thuis'!$A$16:$F$24,2,FALSE))</f>
        <v>71481</v>
      </c>
      <c r="C43" s="41">
        <f>IF(F43="","",VLOOKUP(B43,'1a. Teamformulier  Thuis'!$B$16:$C$24,2,FALSE))</f>
        <v>3016</v>
      </c>
      <c r="D43" s="41" t="str">
        <f>IF(B43="","",VLOOKUP(A43,'1a. Teamformulier  Thuis'!$A$16:$F$24,4,FALSE))</f>
        <v>M.H.J.</v>
      </c>
      <c r="E43" s="41" t="str">
        <f>IF(D43="","",VLOOKUP(A43,'1a. Teamformulier  Thuis'!$A$16:$F$24,5,FALSE))</f>
        <v>Huijbregts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7</v>
      </c>
      <c r="B45" s="41">
        <f>IF(A45="","",VLOOKUP(A45,'1a. Teamformulier  Thuis'!$A$16:$F$24,2,FALSE))</f>
        <v>71844</v>
      </c>
      <c r="C45" s="41">
        <f>IF(F45="","",VLOOKUP(B45,'1a. Teamformulier  Thuis'!$B$16:$C$24,2,FALSE))</f>
        <v>3016</v>
      </c>
      <c r="D45" s="41" t="str">
        <f>IF(B45="","",VLOOKUP(A45,'1a. Teamformulier  Thuis'!$A$16:$F$24,4,FALSE))</f>
        <v>WMLJT</v>
      </c>
      <c r="E45" s="41" t="str">
        <f>IF(D45="","",VLOOKUP(A45,'1a. Teamformulier  Thuis'!$A$16:$F$24,5,FALSE))</f>
        <v>Smulders</v>
      </c>
      <c r="F45" s="41" t="str">
        <f>IF(E45="","",VLOOKUP(A45,'1a. Teamformulier  Thuis'!$A$16:$F$24,6,FALSE))</f>
        <v>V</v>
      </c>
    </row>
    <row r="46" spans="1:7" ht="20.100000000000001" customHeight="1" x14ac:dyDescent="0.25">
      <c r="A46" s="40">
        <f>IF('1a. Teamformulier  Thuis'!AA15&gt;1,LARGE('Berekening Opstelling Thuis'!K4:K12,1),"")</f>
        <v>9</v>
      </c>
      <c r="B46" s="41">
        <f>IF(A46="","",VLOOKUP(A46,'1a. Teamformulier  Thuis'!$A$16:$F$24,2,FALSE))</f>
        <v>82</v>
      </c>
      <c r="C46" s="41">
        <f>IF(F46="","",VLOOKUP(B46,'1a. Teamformulier  Thuis'!$B$16:$C$24,2,FALSE))</f>
        <v>3016</v>
      </c>
      <c r="D46" s="41" t="str">
        <f>IF(B46="","",VLOOKUP(A46,'1a. Teamformulier  Thuis'!$A$16:$F$24,4,FALSE))</f>
        <v>E.</v>
      </c>
      <c r="E46" s="41" t="str">
        <f>IF(D46="","",VLOOKUP(A46,'1a. Teamformulier  Thuis'!$A$16:$F$24,5,FALSE))</f>
        <v>Mommers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5">
        <f>'3. Digitaal wedstrijdformulier'!G1</f>
        <v>45253</v>
      </c>
      <c r="O1" s="185"/>
      <c r="P1" s="185"/>
      <c r="Q1" s="185"/>
      <c r="R1" s="185"/>
      <c r="S1" s="185"/>
      <c r="T1" s="185"/>
      <c r="U1" s="185"/>
      <c r="V1" s="185"/>
      <c r="W1" s="185"/>
      <c r="X1" s="99"/>
      <c r="Y1" s="99"/>
      <c r="Z1" s="99"/>
      <c r="AA1" s="99"/>
      <c r="AJ1" s="2" t="str">
        <f>D4</f>
        <v>PC Dommels Boeleke 2</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2 -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PC Dommels Boeleke 2</v>
      </c>
      <c r="E4" s="174"/>
      <c r="F4" s="31" t="s">
        <v>73</v>
      </c>
      <c r="H4" s="98">
        <f>IF('3. Digitaal wedstrijdformulier'!$P$60="","",'3. Digitaal wedstrijdformulier'!$P$13)</f>
        <v>2</v>
      </c>
      <c r="I4" s="169">
        <f>IF('3. Digitaal wedstrijdformulier'!$M$60="","",'3. Digitaal wedstrijdformulier'!$M$13)</f>
        <v>44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JdB Stiphout 1</v>
      </c>
      <c r="E5" s="174"/>
      <c r="F5" s="31" t="s">
        <v>74</v>
      </c>
      <c r="H5" s="98">
        <f>IF('3. Digitaal wedstrijdformulier'!$Q$60="","",'3. Digitaal wedstrijdformulier'!$Q$13)</f>
        <v>6</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6</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5">
        <f>IF('1a. Teamformulier  Thuis'!D9="","",'1a. Teamformulier  Thuis'!D9)</f>
        <v>600623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c r="J16" s="89"/>
      <c r="K16" s="39"/>
      <c r="L16" s="89"/>
      <c r="M16" s="89" t="s">
        <v>11559</v>
      </c>
      <c r="N16" s="39"/>
      <c r="O16" s="89"/>
      <c r="P16" s="89" t="s">
        <v>11559</v>
      </c>
      <c r="Q16" s="89"/>
      <c r="T16" s="5">
        <f>IF(H16="x",1,0)</f>
        <v>0</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c r="J17" s="89"/>
      <c r="K17" s="39"/>
      <c r="L17" s="89"/>
      <c r="M17" s="89" t="s">
        <v>11559</v>
      </c>
      <c r="N17" s="39"/>
      <c r="O17" s="89"/>
      <c r="P17" s="89" t="s">
        <v>11559</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t="s">
        <v>11559</v>
      </c>
      <c r="I18" s="89"/>
      <c r="J18" s="89"/>
      <c r="K18" s="39"/>
      <c r="L18" s="89"/>
      <c r="M18" s="89" t="s">
        <v>11559</v>
      </c>
      <c r="N18" s="39"/>
      <c r="O18" s="89"/>
      <c r="P18" s="89"/>
      <c r="Q18" s="89" t="s">
        <v>11559</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t="s">
        <v>11559</v>
      </c>
      <c r="I19" s="89"/>
      <c r="J19" s="89"/>
      <c r="K19" s="39"/>
      <c r="L19" s="89"/>
      <c r="M19" s="89"/>
      <c r="N19" s="39"/>
      <c r="O19" s="89"/>
      <c r="P19" s="89"/>
      <c r="Q19" s="89"/>
      <c r="T19" s="5">
        <f t="shared" si="2"/>
        <v>1</v>
      </c>
      <c r="U19" s="5">
        <f t="shared" si="2"/>
        <v>0</v>
      </c>
      <c r="V19" s="5">
        <f t="shared" si="2"/>
        <v>0</v>
      </c>
      <c r="W19" s="5">
        <f t="shared" si="1"/>
        <v>0</v>
      </c>
      <c r="X19" s="5">
        <f t="shared" si="1"/>
        <v>0</v>
      </c>
      <c r="Y19" s="5">
        <f t="shared" si="3"/>
        <v>0</v>
      </c>
      <c r="Z19" s="5">
        <f t="shared" si="3"/>
        <v>0</v>
      </c>
      <c r="AA19" s="5">
        <f t="shared" si="3"/>
        <v>0</v>
      </c>
      <c r="AP19" s="3"/>
    </row>
    <row r="20" spans="1:42" s="2" customFormat="1" ht="25.05" customHeight="1" x14ac:dyDescent="0.25">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c r="I20" s="89"/>
      <c r="J20" s="89" t="s">
        <v>11559</v>
      </c>
      <c r="K20" s="39"/>
      <c r="L20" s="89" t="s">
        <v>11559</v>
      </c>
      <c r="M20" s="89"/>
      <c r="N20" s="39"/>
      <c r="O20" s="89" t="s">
        <v>11559</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05" customHeight="1" x14ac:dyDescent="0.25">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c r="I21" s="89"/>
      <c r="J21" s="89" t="s">
        <v>11559</v>
      </c>
      <c r="K21" s="39"/>
      <c r="L21" s="89" t="s">
        <v>11559</v>
      </c>
      <c r="M21" s="89"/>
      <c r="N21" s="39"/>
      <c r="O21" s="89"/>
      <c r="P21" s="89"/>
      <c r="Q21" s="89" t="s">
        <v>11559</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c r="I22" s="89" t="s">
        <v>11559</v>
      </c>
      <c r="J22" s="89"/>
      <c r="K22" s="39"/>
      <c r="L22" s="89"/>
      <c r="M22" s="89"/>
      <c r="N22" s="39"/>
      <c r="O22" s="89" t="s">
        <v>11559</v>
      </c>
      <c r="P22" s="89"/>
      <c r="Q22" s="89"/>
      <c r="T22" s="5">
        <f t="shared" si="2"/>
        <v>0</v>
      </c>
      <c r="U22" s="5">
        <f t="shared" si="2"/>
        <v>1</v>
      </c>
      <c r="V22" s="5">
        <f t="shared" si="2"/>
        <v>0</v>
      </c>
      <c r="W22" s="5">
        <f t="shared" si="1"/>
        <v>0</v>
      </c>
      <c r="X22" s="5">
        <f t="shared" si="1"/>
        <v>0</v>
      </c>
      <c r="Y22" s="5">
        <f t="shared" si="3"/>
        <v>1</v>
      </c>
      <c r="Z22" s="5">
        <f t="shared" si="3"/>
        <v>0</v>
      </c>
      <c r="AA22" s="5">
        <f t="shared" si="3"/>
        <v>0</v>
      </c>
      <c r="AP22" s="3"/>
    </row>
    <row r="23" spans="1:42" s="2" customFormat="1" ht="25.05" customHeight="1" x14ac:dyDescent="0.25">
      <c r="A23" s="9">
        <v>8</v>
      </c>
      <c r="B23" s="88">
        <v>56497</v>
      </c>
      <c r="C23" s="58">
        <f>IF(B23="","",VLOOKUP(B23,Spelers!$A$1:$E$16764,2,FALSE))</f>
        <v>3030</v>
      </c>
      <c r="D23" s="58" t="str">
        <f>IF(B23="","",VLOOKUP(B23,Spelers!$A$1:$E$16764,3,FALSE))</f>
        <v>B.W.M.</v>
      </c>
      <c r="E23" s="58" t="str">
        <f>IF(B23="","",VLOOKUP(B23,Spelers!$A$1:$E$16764,4,FALSE))</f>
        <v>Bloemers</v>
      </c>
      <c r="F23" s="58" t="str">
        <f>IF(B23="","",VLOOKUP(B23,Spelers!$A$1:$E$16764,5,FALSE))</f>
        <v>M</v>
      </c>
      <c r="H23" s="89"/>
      <c r="I23" s="89" t="s">
        <v>11559</v>
      </c>
      <c r="J23" s="89"/>
      <c r="K23" s="39"/>
      <c r="L23" s="89" t="s">
        <v>11559</v>
      </c>
      <c r="M23" s="89"/>
      <c r="N23" s="39"/>
      <c r="O23" s="89"/>
      <c r="P23" s="89"/>
      <c r="Q23" s="89"/>
      <c r="T23" s="5">
        <f t="shared" si="2"/>
        <v>0</v>
      </c>
      <c r="U23" s="5">
        <f t="shared" si="2"/>
        <v>1</v>
      </c>
      <c r="V23" s="5">
        <f t="shared" si="2"/>
        <v>0</v>
      </c>
      <c r="W23" s="5">
        <f t="shared" si="1"/>
        <v>1</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PC Dommels Boeleke 2 - JdB Stiphout 1</v>
      </c>
      <c r="E5" s="49"/>
      <c r="G5" s="183" t="str">
        <f>CONCATENATE(G1,"-",H1)</f>
        <v>-</v>
      </c>
      <c r="H5" s="183"/>
      <c r="I5" s="183" t="str">
        <f>CONCATENATE(I1,"-",J1)</f>
        <v>-</v>
      </c>
      <c r="J5" s="183"/>
    </row>
    <row r="6" spans="1:16" x14ac:dyDescent="0.2">
      <c r="A6" s="49" t="s">
        <v>5</v>
      </c>
      <c r="C6" s="102"/>
      <c r="D6" s="49">
        <f>IF('2a. Teamformulier  Uit'!$D$9="","",'2a. Teamformulier  Uit'!$D$9)</f>
        <v>600623</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64399</v>
      </c>
      <c r="C10" s="41">
        <f>IF(F10="","",VLOOKUP(B10,'2a. Teamformulier  Uit'!$B$16:$C$24,2,FALSE))</f>
        <v>3030</v>
      </c>
      <c r="D10" s="41" t="str">
        <f>IF(B10="","",VLOOKUP(A10,'2a. Teamformulier  Uit'!$A$16:$F$24,4,FALSE))</f>
        <v>M.C.A.</v>
      </c>
      <c r="E10" s="41" t="str">
        <f>IF(D10="","",VLOOKUP(A10,'2a. Teamformulier  Uit'!$A$16:$F$24,5,FALSE))</f>
        <v>Beks</v>
      </c>
      <c r="F10" s="41" t="str">
        <f>IF(E10="","",VLOOKUP(A10,'2a. Teamformulier  Uit'!$A$16:$F$24,6,FALSE))</f>
        <v>V</v>
      </c>
      <c r="I10" s="84"/>
    </row>
    <row r="11" spans="1:16" ht="20.100000000000001" customHeight="1" x14ac:dyDescent="0.25">
      <c r="A11" s="40">
        <f>IF('2a. Teamformulier  Uit'!T15&gt;1,LARGE('Berekening Opstelling Uit'!B4:B12,1),"")</f>
        <v>4</v>
      </c>
      <c r="B11" s="41">
        <f>IF(A11="","",VLOOKUP(A11,'2a. Teamformulier  Uit'!$A$16:$F$24,2,FALSE))</f>
        <v>64398</v>
      </c>
      <c r="C11" s="41">
        <f>IF(F11="","",VLOOKUP(B11,'2a. Teamformulier  Uit'!$B$16:$C$24,2,FALSE))</f>
        <v>3030</v>
      </c>
      <c r="D11" s="41" t="str">
        <f>IF(B11="","",VLOOKUP(A11,'2a. Teamformulier  Uit'!$A$16:$F$24,4,FALSE))</f>
        <v>H.W.M.</v>
      </c>
      <c r="E11" s="41" t="str">
        <f>IF(D11="","",VLOOKUP(A11,'2a. Teamformulier  Uit'!$A$16:$F$24,5,FALSE))</f>
        <v>Beks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7</v>
      </c>
      <c r="B13" s="41">
        <f>IF(A13="","",VLOOKUP(A13,'2a. Teamformulier  Uit'!$A$16:$F$24,2,FALSE))</f>
        <v>67021</v>
      </c>
      <c r="C13" s="41">
        <f>IF(F13="","",VLOOKUP(B13,'2a. Teamformulier  Uit'!$B$16:$C$24,2,FALSE))</f>
        <v>3030</v>
      </c>
      <c r="D13" s="41" t="str">
        <f>IF(B13="","",VLOOKUP(A13,'2a. Teamformulier  Uit'!$A$16:$F$24,4,FALSE))</f>
        <v>M.P.F.</v>
      </c>
      <c r="E13" s="41" t="str">
        <f>IF(D13="","",VLOOKUP(A13,'2a. Teamformulier  Uit'!$A$16:$F$24,5,FALSE))</f>
        <v>Korthuis</v>
      </c>
      <c r="F13" s="41" t="str">
        <f>IF(E13="","",VLOOKUP(A13,'2a. Teamformulier  Uit'!$A$16:$F$24,6,FALSE))</f>
        <v>V</v>
      </c>
    </row>
    <row r="14" spans="1:16" ht="20.100000000000001" customHeight="1" x14ac:dyDescent="0.25">
      <c r="A14" s="40">
        <f>IF('2a. Teamformulier  Uit'!U15&gt;1,LARGE('Berekening Opstelling Uit'!C4:C12,1),"")</f>
        <v>8</v>
      </c>
      <c r="B14" s="41">
        <f>IF(A14="","",VLOOKUP(A14,'2a. Teamformulier  Uit'!$A$16:$F$24,2,FALSE))</f>
        <v>56497</v>
      </c>
      <c r="C14" s="41">
        <f>IF(F14="","",VLOOKUP(B14,'2a. Teamformulier  Uit'!$B$16:$C$24,2,FALSE))</f>
        <v>3030</v>
      </c>
      <c r="D14" s="41" t="str">
        <f>IF(B14="","",VLOOKUP(A14,'2a. Teamformulier  Uit'!$A$16:$F$24,4,FALSE))</f>
        <v>B.W.M.</v>
      </c>
      <c r="E14" s="41" t="str">
        <f>IF(D14="","",VLOOKUP(A14,'2a. Teamformulier  Uit'!$A$16:$F$24,5,FALSE))</f>
        <v>Bloemers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17466</v>
      </c>
      <c r="C16" s="41">
        <f>IF(F16="","",VLOOKUP(B16,'2a. Teamformulier  Uit'!$B$16:$C$24,2,FALSE))</f>
        <v>3030</v>
      </c>
      <c r="D16" s="41" t="str">
        <f>IF(B16="","",VLOOKUP(A16,'2a. Teamformulier  Uit'!$A$16:$F$24,4,FALSE))</f>
        <v>M.P.A.W.</v>
      </c>
      <c r="E16" s="41" t="str">
        <f>IF(D16="","",VLOOKUP(A16,'2a. Teamformulier  Uit'!$A$16:$F$24,5,FALSE))</f>
        <v>Lammers</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71033</v>
      </c>
      <c r="C17" s="41">
        <f>IF(F17="","",VLOOKUP(B17,'2a. Teamformulier  Uit'!$B$16:$C$24,2,FALSE))</f>
        <v>3030</v>
      </c>
      <c r="D17" s="41" t="str">
        <f>IF(B17="","",VLOOKUP(A17,'2a. Teamformulier  Uit'!$A$16:$F$24,4,FALSE))</f>
        <v>J.P.A.L.</v>
      </c>
      <c r="E17" s="41" t="str">
        <f>IF(D17="","",VLOOKUP(A17,'2a. Teamformulier  Uit'!$A$16:$F$24,5,FALSE))</f>
        <v>Mollemans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2 - JdB Stiphout 1</v>
      </c>
      <c r="E20" s="61"/>
      <c r="F20" s="61"/>
      <c r="G20" s="81"/>
    </row>
    <row r="21" spans="1:7" x14ac:dyDescent="0.25">
      <c r="A21" s="49" t="s">
        <v>5</v>
      </c>
      <c r="C21" s="102"/>
      <c r="D21" s="49">
        <f>IF('2a. Teamformulier  Uit'!$D$9="","",'2a. Teamformulier  Uit'!$D$9)</f>
        <v>600623</v>
      </c>
      <c r="E21" s="48" t="s">
        <v>13</v>
      </c>
      <c r="F21" s="51">
        <f>IF('2a. Teamformulier  Uit'!$D$8="","",'2a. Teamformulier  Uit'!$D$8)</f>
        <v>45262</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5</v>
      </c>
      <c r="B25" s="41">
        <f>IF(A25="","",VLOOKUP(A25,'2a. Teamformulier  Uit'!$A$16:$F$24,2,FALSE))</f>
        <v>17466</v>
      </c>
      <c r="C25" s="41">
        <f>IF(F25="","",VLOOKUP(B25,'2a. Teamformulier  Uit'!$B$16:$C$24,2,FALSE))</f>
        <v>3030</v>
      </c>
      <c r="D25" s="41" t="str">
        <f>IF(B25="","",VLOOKUP(A25,'2a. Teamformulier  Uit'!$A$16:$F$24,4,FALSE))</f>
        <v>M.P.A.W.</v>
      </c>
      <c r="E25" s="41" t="str">
        <f>IF(D25="","",VLOOKUP(A25,'2a. Teamformulier  Uit'!$A$16:$F$24,5,FALSE))</f>
        <v>Lammers</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71033</v>
      </c>
      <c r="C26" s="41">
        <f>IF(F26="","",VLOOKUP(B26,'2a. Teamformulier  Uit'!$B$16:$C$24,2,FALSE))</f>
        <v>3030</v>
      </c>
      <c r="D26" s="41" t="str">
        <f>IF(B26="","",VLOOKUP(A26,'2a. Teamformulier  Uit'!$A$16:$F$24,4,FALSE))</f>
        <v>J.P.A.L.</v>
      </c>
      <c r="E26" s="41" t="str">
        <f>IF(D26="","",VLOOKUP(A26,'2a. Teamformulier  Uit'!$A$16:$F$24,5,FALSE))</f>
        <v>Mollemans</v>
      </c>
      <c r="F26" s="41" t="str">
        <f>IF(E26="","",VLOOKUP(A26,'2a. Teamformulier  Uit'!$A$16:$F$24,6,FALSE))</f>
        <v>M</v>
      </c>
    </row>
    <row r="27" spans="1:7" ht="20.100000000000001" customHeight="1" x14ac:dyDescent="0.25">
      <c r="A27" s="40">
        <f>IF('2a. Teamformulier  Uit'!$W$15&gt;2,LARGE('Berekening Opstelling Uit'!$F$4:$F$12,1),"")</f>
        <v>8</v>
      </c>
      <c r="B27" s="41">
        <f>IF(A27="","",VLOOKUP(A27,'2a. Teamformulier  Uit'!$A$16:$F$24,2,FALSE))</f>
        <v>56497</v>
      </c>
      <c r="C27" s="41">
        <f>IF(F27="","",VLOOKUP(B27,'2a. Teamformulier  Uit'!$B$16:$C$24,2,FALSE))</f>
        <v>3030</v>
      </c>
      <c r="D27" s="41" t="str">
        <f>IF(B27="","",VLOOKUP(A27,'2a. Teamformulier  Uit'!$A$16:$F$24,4,FALSE))</f>
        <v>B.W.M.</v>
      </c>
      <c r="E27" s="41" t="str">
        <f>IF(D27="","",VLOOKUP(A27,'2a. Teamformulier  Uit'!$A$16:$F$24,5,FALSE))</f>
        <v>Bloemers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64400</v>
      </c>
      <c r="C29" s="41">
        <f>IF(F29="","",VLOOKUP(B29,'2a. Teamformulier  Uit'!$B$16:$C$24,2,FALSE))</f>
        <v>3030</v>
      </c>
      <c r="D29" s="41" t="str">
        <f>IF(B29="","",VLOOKUP(A29,'2a. Teamformulier  Uit'!$A$16:$F$24,4,FALSE))</f>
        <v>TH.TH.H.</v>
      </c>
      <c r="E29" s="41" t="str">
        <f>IF(D29="","",VLOOKUP(A29,'2a. Teamformulier  Uit'!$A$16:$F$24,5,FALSE))</f>
        <v>Boxstart</v>
      </c>
      <c r="F29" s="41" t="str">
        <f>IF(E29="","",VLOOKUP(A29,'2a. Teamformulier  Uit'!$A$16:$F$24,6,FALSE))</f>
        <v>V</v>
      </c>
    </row>
    <row r="30" spans="1:7" ht="20.100000000000001" customHeight="1" x14ac:dyDescent="0.25">
      <c r="A30" s="40">
        <f>IF('2a. Teamformulier  Uit'!$X$15&gt;1,SMALL('Berekening Opstelling Uit'!$G$4:$G$12,2),"")</f>
        <v>2</v>
      </c>
      <c r="B30" s="41">
        <f>IF(A30="","",VLOOKUP(A30,'2a. Teamformulier  Uit'!$A$16:$F$24,2,FALSE))</f>
        <v>64401</v>
      </c>
      <c r="C30" s="41">
        <f>IF(F30="","",VLOOKUP(B30,'2a. Teamformulier  Uit'!$B$16:$C$24,2,FALSE))</f>
        <v>3030</v>
      </c>
      <c r="D30" s="41" t="str">
        <f>IF(B30="","",VLOOKUP(A30,'2a. Teamformulier  Uit'!$A$16:$F$24,4,FALSE))</f>
        <v>A.P.</v>
      </c>
      <c r="E30" s="41" t="str">
        <f>IF(D30="","",VLOOKUP(A30,'2a. Teamformulier  Uit'!$A$16:$F$24,5,FALSE))</f>
        <v>Boxstart</v>
      </c>
      <c r="F30" s="41" t="str">
        <f>IF(E30="","",VLOOKUP(A30,'2a. Teamformulier  Uit'!$A$16:$F$24,6,FALSE))</f>
        <v>M</v>
      </c>
    </row>
    <row r="31" spans="1:7" ht="20.100000000000001" customHeight="1" x14ac:dyDescent="0.25">
      <c r="A31" s="40">
        <f>IF('2a. Teamformulier  Uit'!$X$15&gt;2,LARGE('Berekening Opstelling Uit'!$G$4:$G$12,1),"")</f>
        <v>3</v>
      </c>
      <c r="B31" s="41">
        <f>IF(A31="","",VLOOKUP(A31,'2a. Teamformulier  Uit'!$A$16:$F$24,2,FALSE))</f>
        <v>64399</v>
      </c>
      <c r="C31" s="41">
        <f>IF(F31="","",VLOOKUP(B31,'2a. Teamformulier  Uit'!$B$16:$C$24,2,FALSE))</f>
        <v>3030</v>
      </c>
      <c r="D31" s="41" t="str">
        <f>IF(B31="","",VLOOKUP(A31,'2a. Teamformulier  Uit'!$A$16:$F$24,4,FALSE))</f>
        <v>M.C.A.</v>
      </c>
      <c r="E31" s="41" t="str">
        <f>IF(D31="","",VLOOKUP(A31,'2a. Teamformulier  Uit'!$A$16:$F$24,5,FALSE))</f>
        <v>Beks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2 - JdB Stiphout 1</v>
      </c>
      <c r="E34" s="61"/>
      <c r="F34" s="61"/>
      <c r="G34" s="81"/>
    </row>
    <row r="35" spans="1:7" x14ac:dyDescent="0.25">
      <c r="A35" s="49" t="s">
        <v>5</v>
      </c>
      <c r="C35" s="102"/>
      <c r="D35" s="49">
        <f>IF('2a. Teamformulier  Uit'!$D$9="","",'2a. Teamformulier  Uit'!$D$9)</f>
        <v>600623</v>
      </c>
      <c r="E35" s="48" t="s">
        <v>13</v>
      </c>
      <c r="F35" s="51">
        <f>IF('2a. Teamformulier  Uit'!$D$8="","",'2a. Teamformulier  Uit'!$D$8)</f>
        <v>45262</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17466</v>
      </c>
      <c r="C39" s="41">
        <f>IF(F39="","",VLOOKUP(B39,'2a. Teamformulier  Uit'!$B$16:$C$24,2,FALSE))</f>
        <v>3030</v>
      </c>
      <c r="D39" s="41" t="str">
        <f>IF(B39="","",VLOOKUP(A39,'2a. Teamformulier  Uit'!$A$16:$F$24,4,FALSE))</f>
        <v>M.P.A.W.</v>
      </c>
      <c r="E39" s="41" t="str">
        <f>IF(D39="","",VLOOKUP(A39,'2a. Teamformulier  Uit'!$A$16:$F$24,5,FALSE))</f>
        <v>Lammers</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67021</v>
      </c>
      <c r="C40" s="41">
        <f>IF(F40="","",VLOOKUP(B40,'2a. Teamformulier  Uit'!$B$16:$C$24,2,FALSE))</f>
        <v>3030</v>
      </c>
      <c r="D40" s="41" t="str">
        <f>IF(B40="","",VLOOKUP(A40,'2a. Teamformulier  Uit'!$A$16:$F$24,4,FALSE))</f>
        <v>M.P.F.</v>
      </c>
      <c r="E40" s="41" t="str">
        <f>IF(D40="","",VLOOKUP(A40,'2a. Teamformulier  Uit'!$A$16:$F$24,5,FALSE))</f>
        <v>Korthuis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64400</v>
      </c>
      <c r="C42" s="41">
        <f>IF(F42="","",VLOOKUP(B42,'2a. Teamformulier  Uit'!$B$16:$C$24,2,FALSE))</f>
        <v>3030</v>
      </c>
      <c r="D42" s="41" t="str">
        <f>IF(B42="","",VLOOKUP(A42,'2a. Teamformulier  Uit'!$A$16:$F$24,4,FALSE))</f>
        <v>TH.TH.H.</v>
      </c>
      <c r="E42" s="41" t="str">
        <f>IF(D42="","",VLOOKUP(A42,'2a. Teamformulier  Uit'!$A$16:$F$24,5,FALSE))</f>
        <v>Boxstart</v>
      </c>
      <c r="F42" s="41" t="str">
        <f>IF(E42="","",VLOOKUP(A42,'2a. Teamformulier  Uit'!$A$16:$F$24,6,FALSE))</f>
        <v>V</v>
      </c>
    </row>
    <row r="43" spans="1:7" ht="20.100000000000001" customHeight="1" x14ac:dyDescent="0.25">
      <c r="A43" s="40">
        <f>IF('2a. Teamformulier  Uit'!Z15&gt;1,LARGE('Berekening Opstelling Uit'!J4:J12,1),"")</f>
        <v>2</v>
      </c>
      <c r="B43" s="41">
        <f>IF(A43="","",VLOOKUP(A43,'2a. Teamformulier  Uit'!$A$16:$F$24,2,FALSE))</f>
        <v>64401</v>
      </c>
      <c r="C43" s="41">
        <f>IF(F43="","",VLOOKUP(B43,'2a. Teamformulier  Uit'!$B$16:$C$24,2,FALSE))</f>
        <v>3030</v>
      </c>
      <c r="D43" s="41" t="str">
        <f>IF(B43="","",VLOOKUP(A43,'2a. Teamformulier  Uit'!$A$16:$F$24,4,FALSE))</f>
        <v>A.P.</v>
      </c>
      <c r="E43" s="41" t="str">
        <f>IF(D43="","",VLOOKUP(A43,'2a. Teamformulier  Uit'!$A$16:$F$24,5,FALSE))</f>
        <v>Boxstart</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64399</v>
      </c>
      <c r="C45" s="41">
        <f>IF(F45="","",VLOOKUP(B45,'2a. Teamformulier  Uit'!$B$16:$C$24,2,FALSE))</f>
        <v>3030</v>
      </c>
      <c r="D45" s="41" t="str">
        <f>IF(B45="","",VLOOKUP(A45,'2a. Teamformulier  Uit'!$A$16:$F$24,4,FALSE))</f>
        <v>M.C.A.</v>
      </c>
      <c r="E45" s="41" t="str">
        <f>IF(D45="","",VLOOKUP(A45,'2a. Teamformulier  Uit'!$A$16:$F$24,5,FALSE))</f>
        <v>Beks</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71033</v>
      </c>
      <c r="C46" s="41">
        <f>IF(F46="","",VLOOKUP(B46,'2a. Teamformulier  Uit'!$B$16:$C$24,2,FALSE))</f>
        <v>3030</v>
      </c>
      <c r="D46" s="41" t="str">
        <f>IF(B46="","",VLOOKUP(A46,'2a. Teamformulier  Uit'!$A$16:$F$24,4,FALSE))</f>
        <v>J.P.A.L.</v>
      </c>
      <c r="E46" s="41" t="str">
        <f>IF(D46="","",VLOOKUP(A46,'2a. Teamformulier  Uit'!$A$16:$F$24,5,FALSE))</f>
        <v>Mollemans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23" sqref="X23"/>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45253</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44</v>
      </c>
      <c r="D4" s="62">
        <f>N13</f>
        <v>81</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600623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PC Dommels Boeleke 2</v>
      </c>
      <c r="B11" s="197"/>
      <c r="C11" s="197"/>
      <c r="D11" s="197"/>
      <c r="E11" s="198"/>
      <c r="G11" s="196" t="str">
        <f>IF('1a. Teamformulier  Thuis'!D5="","",'1a. Teamformulier  Thuis'!D5)</f>
        <v>JdB Stiphout 1</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44</v>
      </c>
      <c r="N13" s="75">
        <f>IF(N18="","",N20+N24+N28+N39+N44+N54+N58+N62)</f>
        <v>81</v>
      </c>
      <c r="O13" s="74"/>
      <c r="P13" s="75">
        <f>IF(P18="","",+P20+P24+P28+P39+P44+P54+P58+P5+P62)</f>
        <v>2</v>
      </c>
      <c r="Q13" s="75">
        <f>IF(Q18="","",+Q20+Q24+Q28+Q39+Q44+Q54+Q58+Q5+Q62)</f>
        <v>6</v>
      </c>
      <c r="Y13" s="62">
        <v>11</v>
      </c>
    </row>
    <row r="14" spans="1:25" ht="13.8" x14ac:dyDescent="0.2">
      <c r="A14" s="71" t="s">
        <v>55</v>
      </c>
      <c r="B14" s="71"/>
      <c r="C14" s="73"/>
      <c r="D14" s="73"/>
      <c r="E14" s="73"/>
      <c r="M14" s="94">
        <f>IF(M60="","",+M13-N13)</f>
        <v>-37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71844</v>
      </c>
      <c r="B18" s="68">
        <f>IF(A18="","",VLOOKUP(A18,Spelers!$A$2:$B$60240,2,FALSE))</f>
        <v>3016</v>
      </c>
      <c r="C18" s="68" t="str">
        <f>IF(A18="","",VLOOKUP(A18,Spelers!$A$2:$E$17264,3,FALSE))</f>
        <v>WMLJT</v>
      </c>
      <c r="D18" s="68" t="str">
        <f>IF(A18="","",VLOOKUP(A18,Spelers!$A$2:$E$17264,4,FALSE))</f>
        <v>Smulders</v>
      </c>
      <c r="E18" s="68" t="str">
        <f>IF(A18="","",VLOOKUP(A18,Spelers!$A$2:$E$17264,5,FALSE))</f>
        <v>V</v>
      </c>
      <c r="G18" s="145">
        <f>IF('2b. Opstelling Uit'!$B$10="","",'2b. Opstelling Uit'!$B$10)</f>
        <v>64399</v>
      </c>
      <c r="H18" s="68">
        <f>IF(G18="","",VLOOKUP(G18,Spelers!$A$2:$B$18464,2,FALSE))</f>
        <v>3030</v>
      </c>
      <c r="I18" s="68" t="str">
        <f>IF(G18="","",VLOOKUP(G18,Spelers!$A$2:$E$18464,3,FALSE))</f>
        <v>M.C.A.</v>
      </c>
      <c r="J18" s="68" t="str">
        <f>IF(G18="","",VLOOKUP(G18,Spelers!$A$2:$E$18464,4,FALSE))</f>
        <v>Beks</v>
      </c>
      <c r="K18" s="68" t="str">
        <f>IF(G18="","",VLOOKUP(G18,Spelers!$A$2:$E$18464,5,FALSE))</f>
        <v>V</v>
      </c>
      <c r="L18" s="62"/>
      <c r="M18" s="202">
        <v>13</v>
      </c>
      <c r="N18" s="212">
        <v>3</v>
      </c>
      <c r="O18" s="67"/>
      <c r="P18" s="208">
        <f>IF(M18="","",IF(M18&gt;N18,1,0))</f>
        <v>1</v>
      </c>
      <c r="Q18" s="208">
        <f>IF(N18="","",IF(N18&lt;M18,0,1))</f>
        <v>0</v>
      </c>
    </row>
    <row r="19" spans="1:17" x14ac:dyDescent="0.25">
      <c r="A19" s="145">
        <f>IF('1b. Opstelling Thuis'!$B$11="","",'1b. Opstelling Thuis'!$B$11)</f>
        <v>82</v>
      </c>
      <c r="B19" s="68">
        <f>IF(A19="","",VLOOKUP(A19,Spelers!$A$2:$B$60240,2,FALSE))</f>
        <v>3016</v>
      </c>
      <c r="C19" s="68" t="str">
        <f>IF(A19="","",VLOOKUP(A19,Spelers!$A$2:$E$17264,3,FALSE))</f>
        <v>E.</v>
      </c>
      <c r="D19" s="68" t="str">
        <f>IF(A19="","",VLOOKUP(A19,Spelers!$A$2:$E$17264,4,FALSE))</f>
        <v>Mommers</v>
      </c>
      <c r="E19" s="68" t="str">
        <f>IF(A19="","",VLOOKUP(A19,Spelers!$A$2:$E$17264,5,FALSE))</f>
        <v>M</v>
      </c>
      <c r="G19" s="145">
        <f>IF('2b. Opstelling Uit'!$B$11="","",'2b. Opstelling Uit'!$B$11)</f>
        <v>64398</v>
      </c>
      <c r="H19" s="68">
        <f>IF(G19="","",VLOOKUP(G19,Spelers!$A$2:$B$18464,2,FALSE))</f>
        <v>3030</v>
      </c>
      <c r="I19" s="68" t="str">
        <f>IF(G19="","",VLOOKUP(G19,Spelers!$A$2:$E$18464,3,FALSE))</f>
        <v>H.W.M.</v>
      </c>
      <c r="J19" s="68" t="str">
        <f>IF(G19="","",VLOOKUP(G19,Spelers!$A$2:$E$18464,4,FALSE))</f>
        <v>Beks</v>
      </c>
      <c r="K19" s="68" t="str">
        <f>IF(G19="","",VLOOKUP(G19,Spelers!$A$2:$E$18464,5,FALSE))</f>
        <v>M</v>
      </c>
      <c r="L19" s="62"/>
      <c r="M19" s="203"/>
      <c r="N19" s="213"/>
      <c r="O19" s="67"/>
      <c r="P19" s="209"/>
      <c r="Q19" s="209"/>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71845</v>
      </c>
      <c r="B22" s="68">
        <f>IF(A22="","",VLOOKUP(A22,Spelers!$A$2:$B$60240,2,FALSE))</f>
        <v>3016</v>
      </c>
      <c r="C22" s="68" t="str">
        <f>IF(A22="","",VLOOKUP(A22,Spelers!$A$2:$E$17264,3,FALSE))</f>
        <v>MHM</v>
      </c>
      <c r="D22" s="68" t="str">
        <f>IF(A22="","",VLOOKUP(A22,Spelers!$A$2:$E$17264,4,FALSE))</f>
        <v>Smets</v>
      </c>
      <c r="E22" s="68" t="str">
        <f>IF(A22="","",VLOOKUP(A22,Spelers!$A$2:$E$17264,5,FALSE))</f>
        <v>M</v>
      </c>
      <c r="G22" s="145">
        <f>IF('2b. Opstelling Uit'!$B$13="","",'2b. Opstelling Uit'!$B$13)</f>
        <v>67021</v>
      </c>
      <c r="H22" s="68">
        <f>IF(G22="","",VLOOKUP(G22,Spelers!$A$2:$B$18464,2,FALSE))</f>
        <v>3030</v>
      </c>
      <c r="I22" s="68" t="str">
        <f>IF(G22="","",VLOOKUP(G22,Spelers!$A$2:$E$18464,3,FALSE))</f>
        <v>M.P.F.</v>
      </c>
      <c r="J22" s="68" t="str">
        <f>IF(G22="","",VLOOKUP(G22,Spelers!$A$2:$E$18464,4,FALSE))</f>
        <v>Korthuis</v>
      </c>
      <c r="K22" s="68" t="str">
        <f>IF(G22="","",VLOOKUP(G22,Spelers!$A$2:$E$18464,5,FALSE))</f>
        <v>V</v>
      </c>
      <c r="L22" s="62"/>
      <c r="M22" s="202">
        <v>2</v>
      </c>
      <c r="N22" s="212">
        <v>13</v>
      </c>
      <c r="O22" s="67"/>
      <c r="P22" s="208">
        <f>IF(M22="","",IF(M22&gt;N22,1,0))</f>
        <v>0</v>
      </c>
      <c r="Q22" s="208">
        <f>IF(N22="","",IF(N22&lt;M22,0,1))</f>
        <v>1</v>
      </c>
    </row>
    <row r="23" spans="1:17" x14ac:dyDescent="0.25">
      <c r="A23" s="145">
        <f>IF('1b. Opstelling Thuis'!$B$14="","",'1b. Opstelling Thuis'!$B$14)</f>
        <v>71481</v>
      </c>
      <c r="B23" s="68">
        <f>IF(A23="","",VLOOKUP(A23,Spelers!$A$2:$B$60240,2,FALSE))</f>
        <v>3016</v>
      </c>
      <c r="C23" s="68" t="str">
        <f>IF(A23="","",VLOOKUP(A23,Spelers!$A$2:$E$17264,3,FALSE))</f>
        <v>M.H.J.</v>
      </c>
      <c r="D23" s="68" t="str">
        <f>IF(A23="","",VLOOKUP(A23,Spelers!$A$2:$E$17264,4,FALSE))</f>
        <v>Huijbregts</v>
      </c>
      <c r="E23" s="68" t="str">
        <f>IF(A23="","",VLOOKUP(A23,Spelers!$A$2:$E$17264,5,FALSE))</f>
        <v>M</v>
      </c>
      <c r="G23" s="145">
        <f>IF('2b. Opstelling Uit'!$B$14="","",'2b. Opstelling Uit'!$B$14)</f>
        <v>56497</v>
      </c>
      <c r="H23" s="68">
        <f>IF(G23="","",VLOOKUP(G23,Spelers!$A$2:$B$18464,2,FALSE))</f>
        <v>3030</v>
      </c>
      <c r="I23" s="68" t="str">
        <f>IF(G23="","",VLOOKUP(G23,Spelers!$A$2:$E$18464,3,FALSE))</f>
        <v>B.W.M.</v>
      </c>
      <c r="J23" s="68" t="str">
        <f>IF(G23="","",VLOOKUP(G23,Spelers!$A$2:$E$18464,4,FALSE))</f>
        <v>Bloemers</v>
      </c>
      <c r="K23" s="68" t="str">
        <f>IF(G23="","",VLOOKUP(G23,Spelers!$A$2:$E$18464,5,FALSE))</f>
        <v>M</v>
      </c>
      <c r="L23" s="62"/>
      <c r="M23" s="203"/>
      <c r="N23" s="213"/>
      <c r="O23" s="67"/>
      <c r="P23" s="209"/>
      <c r="Q23" s="209"/>
    </row>
    <row r="24" spans="1:17" x14ac:dyDescent="0.25">
      <c r="M24" s="65">
        <f>IF(M22="",0,M22)</f>
        <v>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59565</v>
      </c>
      <c r="B26" s="68">
        <f>IF(A26="","",VLOOKUP(A26,Spelers!$A$2:$B$17264,2,FALSE))</f>
        <v>3016</v>
      </c>
      <c r="C26" s="68" t="str">
        <f>IF(A26="","",VLOOKUP(A26,Spelers!$A$2:$E$17264,3,FALSE))</f>
        <v>A.A.</v>
      </c>
      <c r="D26" s="68" t="str">
        <f>IF(A26="","",VLOOKUP(A26,Spelers!$A$2:$E$17264,4,FALSE))</f>
        <v>Sierra Lorenzo</v>
      </c>
      <c r="E26" s="68" t="str">
        <f>IF(A26="","",VLOOKUP(A26,Spelers!$A$2:$E$17264,5,FALSE))</f>
        <v>M</v>
      </c>
      <c r="G26" s="145">
        <f>IF('2b. Opstelling Uit'!$B$16="","",'2b. Opstelling Uit'!$B$16)</f>
        <v>17466</v>
      </c>
      <c r="H26" s="68">
        <f>IF(G26="","",VLOOKUP(G26,Spelers!$A$2:$B$18464,2,FALSE))</f>
        <v>3030</v>
      </c>
      <c r="I26" s="68" t="str">
        <f>IF(G26="","",VLOOKUP(G26,Spelers!$A$2:$E$18464,3,FALSE))</f>
        <v>M.P.A.W.</v>
      </c>
      <c r="J26" s="68" t="str">
        <f>IF(G26="","",VLOOKUP(G26,Spelers!$A$2:$E$18464,4,FALSE))</f>
        <v>Lammers</v>
      </c>
      <c r="K26" s="68" t="str">
        <f>IF(G26="","",VLOOKUP(G26,Spelers!$A$2:$E$18464,5,FALSE))</f>
        <v>V</v>
      </c>
      <c r="L26" s="62"/>
      <c r="M26" s="202">
        <v>1</v>
      </c>
      <c r="N26" s="212">
        <v>13</v>
      </c>
      <c r="O26" s="67"/>
      <c r="P26" s="208">
        <f>IF(M26="","",IF(M26&gt;N26,1,0))</f>
        <v>0</v>
      </c>
      <c r="Q26" s="208">
        <f>IF(N26="","",IF(N26&lt;M26,0,1))</f>
        <v>1</v>
      </c>
    </row>
    <row r="27" spans="1:17" x14ac:dyDescent="0.25">
      <c r="A27" s="145">
        <f>IF('1b. Opstelling Thuis'!$B$17="","",'1b. Opstelling Thuis'!$B$17)</f>
        <v>60015</v>
      </c>
      <c r="B27" s="68">
        <f>IF(A27="","",VLOOKUP(A27,Spelers!$A$2:$B$17264,2,FALSE))</f>
        <v>3016</v>
      </c>
      <c r="C27" s="68" t="str">
        <f>IF(A27="","",VLOOKUP(A27,Spelers!$A$2:$E$17264,3,FALSE))</f>
        <v>S</v>
      </c>
      <c r="D27" s="68" t="str">
        <f>IF(A27="","",VLOOKUP(A27,Spelers!$A$2:$E$17264,4,FALSE))</f>
        <v>Berendsen-Loonstra</v>
      </c>
      <c r="E27" s="68" t="str">
        <f>IF(A27="","",VLOOKUP(A27,Spelers!$A$2:$E$17264,5,FALSE))</f>
        <v>V</v>
      </c>
      <c r="G27" s="145">
        <f>IF('2b. Opstelling Uit'!$B$17="","",'2b. Opstelling Uit'!$B$17)</f>
        <v>71033</v>
      </c>
      <c r="H27" s="68">
        <f>IF(G27="","",VLOOKUP(G27,Spelers!$A$2:$B$18464,2,FALSE))</f>
        <v>3030</v>
      </c>
      <c r="I27" s="68" t="str">
        <f>IF(G27="","",VLOOKUP(G27,Spelers!$A$2:$E$18464,3,FALSE))</f>
        <v>J.P.A.L.</v>
      </c>
      <c r="J27" s="68" t="str">
        <f>IF(G27="","",VLOOKUP(G27,Spelers!$A$2:$E$18464,4,FALSE))</f>
        <v>Mollemans</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64398</v>
      </c>
      <c r="I30" s="68" t="str">
        <f>IF(H30="","",VLOOKUP(H30,Spelers!$A$2:$E$17264,3,FALSE))</f>
        <v>H.W.M.</v>
      </c>
      <c r="J30" s="68" t="str">
        <f>IF(H30="","",VLOOKUP(H30,Spelers!$A$2:$E$17264,4,FALSE))</f>
        <v>Beks</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64401</v>
      </c>
      <c r="I31" s="68" t="str">
        <f>IF(H31="","",VLOOKUP(H31,Spelers!$A$2:$E$17264,3,FALSE))</f>
        <v>A.P.</v>
      </c>
      <c r="J31" s="68" t="str">
        <f>IF(H31="","",VLOOKUP(H31,Spelers!$A$2:$E$17264,4,FALSE))</f>
        <v>Boxstart</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71845</v>
      </c>
      <c r="B36" s="68">
        <f>IF(A36="","",VLOOKUP(A36,Spelers!$A$2:$B$17264,2,FALSE))</f>
        <v>3016</v>
      </c>
      <c r="C36" s="68" t="str">
        <f>IF(A36="","",VLOOKUP(A36,Spelers!$A$2:$E$17264,3,FALSE))</f>
        <v>MHM</v>
      </c>
      <c r="D36" s="68" t="str">
        <f>IF(A36="","",VLOOKUP(A36,Spelers!$A$2:$E$17264,4,FALSE))</f>
        <v>Smets</v>
      </c>
      <c r="E36" s="68" t="str">
        <f>IF(A36="","",VLOOKUP(A36,Spelers!$A$2:$E$17264,5,FALSE))</f>
        <v>M</v>
      </c>
      <c r="G36" s="145">
        <f>IF('2b. Opstelling Uit'!$B$25="","",'2b. Opstelling Uit'!$B$25)</f>
        <v>17466</v>
      </c>
      <c r="H36" s="68">
        <f>IF(G36="","",VLOOKUP(G36,Spelers!$A$2:$B$18464,2,FALSE))</f>
        <v>3030</v>
      </c>
      <c r="I36" s="68" t="str">
        <f>IF(G36="","",VLOOKUP(G36,Spelers!$A$2:$E$18464,3,FALSE))</f>
        <v>M.P.A.W.</v>
      </c>
      <c r="J36" s="68" t="str">
        <f>IF(G36="","",VLOOKUP(G36,Spelers!$A$2:$E$18464,4,FALSE))</f>
        <v>Lammers</v>
      </c>
      <c r="K36" s="68" t="str">
        <f>IF(G36="","",VLOOKUP(G36,Spelers!$A$2:$E$18464,5,FALSE))</f>
        <v>V</v>
      </c>
      <c r="L36" s="62"/>
      <c r="M36" s="202">
        <v>2</v>
      </c>
      <c r="N36" s="202">
        <v>13</v>
      </c>
      <c r="O36" s="67"/>
      <c r="P36" s="208">
        <f>IF(M36="","",IF(M36&gt;N36,1,0))</f>
        <v>0</v>
      </c>
      <c r="Q36" s="208">
        <f>IF(N36="","",IF(N36&lt;M36,0,1))</f>
        <v>1</v>
      </c>
    </row>
    <row r="37" spans="1:17" x14ac:dyDescent="0.25">
      <c r="A37" s="145">
        <f>IF('1b. Opstelling Thuis'!$B$26="","",'1b. Opstelling Thuis'!$B$26)</f>
        <v>59565</v>
      </c>
      <c r="B37" s="68">
        <f>IF(A37="","",VLOOKUP(A37,Spelers!$A$2:$B$17264,2,FALSE))</f>
        <v>3016</v>
      </c>
      <c r="C37" s="68" t="str">
        <f>IF(A37="","",VLOOKUP(A37,Spelers!$A$2:$E$17264,3,FALSE))</f>
        <v>A.A.</v>
      </c>
      <c r="D37" s="68" t="str">
        <f>IF(A37="","",VLOOKUP(A37,Spelers!$A$2:$E$17264,4,FALSE))</f>
        <v>Sierra Lorenzo</v>
      </c>
      <c r="E37" s="68" t="str">
        <f>IF(A37="","",VLOOKUP(A37,Spelers!$A$2:$E$17264,5,FALSE))</f>
        <v>M</v>
      </c>
      <c r="G37" s="145">
        <f>IF('2b. Opstelling Uit'!$B$26="","",'2b. Opstelling Uit'!$B$26)</f>
        <v>71033</v>
      </c>
      <c r="H37" s="68">
        <f>IF(G37="","",VLOOKUP(G37,Spelers!$A$2:$B$18464,2,FALSE))</f>
        <v>3030</v>
      </c>
      <c r="I37" s="68" t="str">
        <f>IF(G37="","",VLOOKUP(G37,Spelers!$A$2:$E$18464,3,FALSE))</f>
        <v>J.P.A.L.</v>
      </c>
      <c r="J37" s="68" t="str">
        <f>IF(G37="","",VLOOKUP(G37,Spelers!$A$2:$E$18464,4,FALSE))</f>
        <v>Mollemans</v>
      </c>
      <c r="K37" s="68" t="str">
        <f>IF(G37="","",VLOOKUP(G37,Spelers!$A$2:$E$18464,5,FALSE))</f>
        <v>M</v>
      </c>
      <c r="L37" s="62"/>
      <c r="M37" s="217"/>
      <c r="N37" s="217"/>
      <c r="O37" s="67"/>
      <c r="P37" s="214"/>
      <c r="Q37" s="214"/>
    </row>
    <row r="38" spans="1:17" x14ac:dyDescent="0.25">
      <c r="A38" s="145">
        <f>IF('1b. Opstelling Thuis'!$B$27="","",'1b. Opstelling Thuis'!$B$27)</f>
        <v>71481</v>
      </c>
      <c r="B38" s="68">
        <f>IF(A38="","",VLOOKUP(A38,Spelers!$A$2:$B$17264,2,FALSE))</f>
        <v>3016</v>
      </c>
      <c r="C38" s="68" t="str">
        <f>IF(A38="","",VLOOKUP(A38,Spelers!$A$2:$E$17264,3,FALSE))</f>
        <v>M.H.J.</v>
      </c>
      <c r="D38" s="68" t="str">
        <f>IF(A38="","",VLOOKUP(A38,Spelers!$A$2:$E$17264,4,FALSE))</f>
        <v>Huijbregts</v>
      </c>
      <c r="E38" s="68" t="str">
        <f>IF(A38="","",VLOOKUP(A38,Spelers!$A$2:$E$17264,5,FALSE))</f>
        <v>M</v>
      </c>
      <c r="G38" s="145">
        <f>IF('2b. Opstelling Uit'!$B$27="","",'2b. Opstelling Uit'!$B$27)</f>
        <v>56497</v>
      </c>
      <c r="H38" s="68">
        <f>IF(G38="","",VLOOKUP(G38,Spelers!$A$2:$B$18464,2,FALSE))</f>
        <v>3030</v>
      </c>
      <c r="I38" s="68" t="str">
        <f>IF(G38="","",VLOOKUP(G38,Spelers!$A$2:$E$18464,3,FALSE))</f>
        <v>B.W.M.</v>
      </c>
      <c r="J38" s="68" t="str">
        <f>IF(G38="","",VLOOKUP(G38,Spelers!$A$2:$E$18464,4,FALSE))</f>
        <v>Bloemers</v>
      </c>
      <c r="K38" s="68" t="str">
        <f>IF(G38="","",VLOOKUP(G38,Spelers!$A$2:$E$18464,5,FALSE))</f>
        <v>M</v>
      </c>
      <c r="L38" s="62"/>
      <c r="M38" s="203"/>
      <c r="N38" s="203"/>
      <c r="O38" s="67"/>
      <c r="P38" s="209"/>
      <c r="Q38" s="209"/>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60015</v>
      </c>
      <c r="B41" s="68">
        <f>IF(A41="","",VLOOKUP(A41,Spelers!$A$2:$B$17264,2,FALSE))</f>
        <v>3016</v>
      </c>
      <c r="C41" s="68" t="str">
        <f>IF(A41="","",VLOOKUP(A41,Spelers!$A$2:$E$17264,3,FALSE))</f>
        <v>S</v>
      </c>
      <c r="D41" s="68" t="str">
        <f>IF(A41="","",VLOOKUP(A41,Spelers!$A$2:$E$17264,4,FALSE))</f>
        <v>Berendsen-Loonstra</v>
      </c>
      <c r="E41" s="68" t="str">
        <f>IF(A41="","",VLOOKUP(A41,Spelers!$A$2:$E$17264,5,FALSE))</f>
        <v>V</v>
      </c>
      <c r="G41" s="145">
        <f>IF('2b. Opstelling Uit'!$B$29="","",'2b. Opstelling Uit'!$B$29)</f>
        <v>64400</v>
      </c>
      <c r="H41" s="68">
        <f>IF(G41="","",VLOOKUP(G41,Spelers!$A$2:$B$18464,2,FALSE))</f>
        <v>3030</v>
      </c>
      <c r="I41" s="68" t="str">
        <f>IF(G41="","",VLOOKUP(G41,Spelers!$A$2:$E$18464,3,FALSE))</f>
        <v>TH.TH.H.</v>
      </c>
      <c r="J41" s="68" t="str">
        <f>IF(G41="","",VLOOKUP(G41,Spelers!$A$2:$E$18464,4,FALSE))</f>
        <v>Boxstart</v>
      </c>
      <c r="K41" s="68" t="str">
        <f>IF(G41="","",VLOOKUP(G41,Spelers!$A$2:$E$18464,5,FALSE))</f>
        <v>V</v>
      </c>
      <c r="L41" s="62"/>
      <c r="M41" s="202">
        <v>3</v>
      </c>
      <c r="N41" s="202">
        <v>13</v>
      </c>
      <c r="O41" s="67"/>
      <c r="P41" s="208">
        <f>IF(M41="","",IF(M41&gt;N41,1,0))</f>
        <v>0</v>
      </c>
      <c r="Q41" s="208">
        <f>IF(N41="","",IF(N41&lt;M41,0,1))</f>
        <v>1</v>
      </c>
    </row>
    <row r="42" spans="1:17" x14ac:dyDescent="0.25">
      <c r="A42" s="145">
        <f>IF('1b. Opstelling Thuis'!$B$30="","",'1b. Opstelling Thuis'!$B$30)</f>
        <v>71844</v>
      </c>
      <c r="B42" s="68">
        <f>IF(A42="","",VLOOKUP(A42,Spelers!$A$2:$B$17264,2,FALSE))</f>
        <v>3016</v>
      </c>
      <c r="C42" s="68" t="str">
        <f>IF(A42="","",VLOOKUP(A42,Spelers!$A$2:$E$17264,3,FALSE))</f>
        <v>WMLJT</v>
      </c>
      <c r="D42" s="68" t="str">
        <f>IF(A42="","",VLOOKUP(A42,Spelers!$A$2:$E$17264,4,FALSE))</f>
        <v>Smulders</v>
      </c>
      <c r="E42" s="68" t="str">
        <f>IF(A42="","",VLOOKUP(A42,Spelers!$A$2:$E$17264,5,FALSE))</f>
        <v>V</v>
      </c>
      <c r="G42" s="145">
        <f>IF('2b. Opstelling Uit'!$B$30="","",'2b. Opstelling Uit'!$B$30)</f>
        <v>64401</v>
      </c>
      <c r="H42" s="68">
        <f>IF(G42="","",VLOOKUP(G42,Spelers!$A$2:$B$18464,2,FALSE))</f>
        <v>3030</v>
      </c>
      <c r="I42" s="68" t="str">
        <f>IF(G42="","",VLOOKUP(G42,Spelers!$A$2:$E$18464,3,FALSE))</f>
        <v>A.P.</v>
      </c>
      <c r="J42" s="68" t="str">
        <f>IF(G42="","",VLOOKUP(G42,Spelers!$A$2:$E$18464,4,FALSE))</f>
        <v>Boxstart</v>
      </c>
      <c r="K42" s="68" t="str">
        <f>IF(G42="","",VLOOKUP(G42,Spelers!$A$2:$E$18464,5,FALSE))</f>
        <v>M</v>
      </c>
      <c r="L42" s="62"/>
      <c r="M42" s="217"/>
      <c r="N42" s="217"/>
      <c r="O42" s="67"/>
      <c r="P42" s="214"/>
      <c r="Q42" s="214"/>
    </row>
    <row r="43" spans="1:17" x14ac:dyDescent="0.25">
      <c r="A43" s="145">
        <f>IF('1b. Opstelling Thuis'!$B$31="","",'1b. Opstelling Thuis'!$B$31)</f>
        <v>82</v>
      </c>
      <c r="B43" s="68">
        <f>IF(A43="","",VLOOKUP(A43,Spelers!$A$2:$B$17264,2,FALSE))</f>
        <v>3016</v>
      </c>
      <c r="C43" s="68" t="str">
        <f>IF(A43="","",VLOOKUP(A43,Spelers!$A$2:$E$17264,3,FALSE))</f>
        <v>E.</v>
      </c>
      <c r="D43" s="68" t="str">
        <f>IF(A43="","",VLOOKUP(A43,Spelers!$A$2:$E$17264,4,FALSE))</f>
        <v>Mommers</v>
      </c>
      <c r="E43" s="68" t="str">
        <f>IF(A43="","",VLOOKUP(A43,Spelers!$A$2:$E$17264,5,FALSE))</f>
        <v>M</v>
      </c>
      <c r="G43" s="145">
        <f>IF('2b. Opstelling Uit'!$B$31="","",'2b. Opstelling Uit'!$B$31)</f>
        <v>64399</v>
      </c>
      <c r="H43" s="68">
        <f>IF(G43="","",VLOOKUP(G43,Spelers!$A$2:$B$18464,2,FALSE))</f>
        <v>3030</v>
      </c>
      <c r="I43" s="68" t="str">
        <f>IF(G43="","",VLOOKUP(G43,Spelers!$A$2:$E$18464,3,FALSE))</f>
        <v>M.C.A.</v>
      </c>
      <c r="J43" s="68" t="str">
        <f>IF(G43="","",VLOOKUP(G43,Spelers!$A$2:$E$18464,4,FALSE))</f>
        <v>Beks</v>
      </c>
      <c r="K43" s="68" t="str">
        <f>IF(G43="","",VLOOKUP(G43,Spelers!$A$2:$E$18464,5,FALSE))</f>
        <v>V</v>
      </c>
      <c r="L43" s="62"/>
      <c r="M43" s="203"/>
      <c r="N43" s="203"/>
      <c r="O43" s="67"/>
      <c r="P43" s="209"/>
      <c r="Q43" s="209"/>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71845</v>
      </c>
      <c r="B52" s="68">
        <f>IF(A52="","",VLOOKUP(A52,Spelers!$A$2:$B$17264,2,FALSE))</f>
        <v>3016</v>
      </c>
      <c r="C52" s="68" t="str">
        <f>IF(A52="","",VLOOKUP(A52,Spelers!$A$2:$E$17264,3,FALSE))</f>
        <v>MHM</v>
      </c>
      <c r="D52" s="68" t="str">
        <f>IF(A52="","",VLOOKUP(A52,Spelers!$A$2:$E$17264,4,FALSE))</f>
        <v>Smets</v>
      </c>
      <c r="E52" s="68" t="str">
        <f>IF(A52="","",VLOOKUP(A52,Spelers!$A$2:$E$17264,5,FALSE))</f>
        <v>M</v>
      </c>
      <c r="G52" s="145">
        <f>IF('2b. Opstelling Uit'!$B$39="","",'2b. Opstelling Uit'!$B$39)</f>
        <v>17466</v>
      </c>
      <c r="H52" s="68">
        <f>IF(G52="","",VLOOKUP(G52,Spelers!$A$2:$B$18464,2,FALSE))</f>
        <v>3030</v>
      </c>
      <c r="I52" s="68" t="str">
        <f>IF(G52="","",VLOOKUP(G52,Spelers!$A$2:$E$18464,3,FALSE))</f>
        <v>M.P.A.W.</v>
      </c>
      <c r="J52" s="68" t="str">
        <f>IF(G52="","",VLOOKUP(G52,Spelers!$A$2:$E$18464,4,FALSE))</f>
        <v>Lammers</v>
      </c>
      <c r="K52" s="68" t="str">
        <f>IF(G52="","",VLOOKUP(G52,Spelers!$A$2:$E$18464,5,FALSE))</f>
        <v>V</v>
      </c>
      <c r="L52" s="62"/>
      <c r="M52" s="202">
        <v>1</v>
      </c>
      <c r="N52" s="212">
        <v>13</v>
      </c>
      <c r="O52" s="67"/>
      <c r="P52" s="208">
        <f>IF(M52="","",IF(M52&gt;N52,1,0))</f>
        <v>0</v>
      </c>
      <c r="Q52" s="208">
        <f>IF(N52="","",IF(N52&lt;M52,0,1))</f>
        <v>1</v>
      </c>
    </row>
    <row r="53" spans="1:17" x14ac:dyDescent="0.25">
      <c r="A53" s="145">
        <f>IF('1b. Opstelling Thuis'!$B$40="","",'1b. Opstelling Thuis'!$B$40)</f>
        <v>59565</v>
      </c>
      <c r="B53" s="68">
        <f>IF(A53="","",VLOOKUP(A53,Spelers!$A$2:$B$17264,2,FALSE))</f>
        <v>3016</v>
      </c>
      <c r="C53" s="68" t="str">
        <f>IF(A53="","",VLOOKUP(A53,Spelers!$A$2:$E$17264,3,FALSE))</f>
        <v>A.A.</v>
      </c>
      <c r="D53" s="68" t="str">
        <f>IF(A53="","",VLOOKUP(A53,Spelers!$A$2:$E$17264,4,FALSE))</f>
        <v>Sierra Lorenzo</v>
      </c>
      <c r="E53" s="68" t="str">
        <f>IF(A53="","",VLOOKUP(A53,Spelers!$A$2:$E$17264,5,FALSE))</f>
        <v>M</v>
      </c>
      <c r="G53" s="145">
        <f>IF('2b. Opstelling Uit'!$B$40="","",'2b. Opstelling Uit'!$B$40)</f>
        <v>67021</v>
      </c>
      <c r="H53" s="68">
        <f>IF(G53="","",VLOOKUP(G53,Spelers!$A$2:$B$18464,2,FALSE))</f>
        <v>3030</v>
      </c>
      <c r="I53" s="68" t="str">
        <f>IF(G53="","",VLOOKUP(G53,Spelers!$A$2:$E$18464,3,FALSE))</f>
        <v>M.P.F.</v>
      </c>
      <c r="J53" s="68" t="str">
        <f>IF(G53="","",VLOOKUP(G53,Spelers!$A$2:$E$18464,4,FALSE))</f>
        <v>Korthuis</v>
      </c>
      <c r="K53" s="68" t="str">
        <f>IF(G53="","",VLOOKUP(G53,Spelers!$A$2:$E$18464,5,FALSE))</f>
        <v>V</v>
      </c>
      <c r="L53" s="62"/>
      <c r="M53" s="203"/>
      <c r="N53" s="213"/>
      <c r="O53" s="67"/>
      <c r="P53" s="209"/>
      <c r="Q53" s="209"/>
    </row>
    <row r="54" spans="1:17" x14ac:dyDescent="0.25">
      <c r="M54" s="65">
        <f>IF(M52="",0,M52)</f>
        <v>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60015</v>
      </c>
      <c r="B56" s="68">
        <f>IF(A56="","",VLOOKUP(A56,Spelers!$A$2:$B$17264,2,FALSE))</f>
        <v>3016</v>
      </c>
      <c r="C56" s="68" t="str">
        <f>IF(A56="","",VLOOKUP(A56,Spelers!$A$2:$E$17264,3,FALSE))</f>
        <v>S</v>
      </c>
      <c r="D56" s="68" t="str">
        <f>IF(A56="","",VLOOKUP(A56,Spelers!$A$2:$E$17264,4,FALSE))</f>
        <v>Berendsen-Loonstra</v>
      </c>
      <c r="E56" s="68" t="str">
        <f>IF(A56="","",VLOOKUP(A56,Spelers!$A$2:$E$17264,5,FALSE))</f>
        <v>V</v>
      </c>
      <c r="G56" s="145">
        <f>IF('2b. Opstelling Uit'!$B$42="","",'2b. Opstelling Uit'!$B$42)</f>
        <v>64400</v>
      </c>
      <c r="H56" s="68">
        <f>IF(G56="","",VLOOKUP(G56,Spelers!$A$2:$B$18464,2,FALSE))</f>
        <v>3030</v>
      </c>
      <c r="I56" s="68" t="str">
        <f>IF(G56="","",VLOOKUP(G56,Spelers!$A$2:$E$18464,3,FALSE))</f>
        <v>TH.TH.H.</v>
      </c>
      <c r="J56" s="68" t="str">
        <f>IF(G56="","",VLOOKUP(G56,Spelers!$A$2:$E$18464,4,FALSE))</f>
        <v>Boxstart</v>
      </c>
      <c r="K56" s="68" t="str">
        <f>IF(G56="","",VLOOKUP(G56,Spelers!$A$2:$E$18464,5,FALSE))</f>
        <v>V</v>
      </c>
      <c r="L56" s="62"/>
      <c r="M56" s="202">
        <v>9</v>
      </c>
      <c r="N56" s="212">
        <v>13</v>
      </c>
      <c r="O56" s="67"/>
      <c r="P56" s="208">
        <f>IF(M56="","",IF(M56&gt;N56,1,0))</f>
        <v>0</v>
      </c>
      <c r="Q56" s="208">
        <f>IF(N56="","",IF(N56&lt;M56,0,1))</f>
        <v>1</v>
      </c>
    </row>
    <row r="57" spans="1:17" x14ac:dyDescent="0.25">
      <c r="A57" s="145">
        <f>IF('1b. Opstelling Thuis'!$B$43="","",'1b. Opstelling Thuis'!$B$43)</f>
        <v>71481</v>
      </c>
      <c r="B57" s="68">
        <f>IF(A57="","",VLOOKUP(A57,Spelers!$A$2:$B$17264,2,FALSE))</f>
        <v>3016</v>
      </c>
      <c r="C57" s="68" t="str">
        <f>IF(A57="","",VLOOKUP(A57,Spelers!$A$2:$E$17264,3,FALSE))</f>
        <v>M.H.J.</v>
      </c>
      <c r="D57" s="68" t="str">
        <f>IF(A57="","",VLOOKUP(A57,Spelers!$A$2:$E$17264,4,FALSE))</f>
        <v>Huijbregts</v>
      </c>
      <c r="E57" s="68" t="str">
        <f>IF(A57="","",VLOOKUP(A57,Spelers!$A$2:$E$17264,5,FALSE))</f>
        <v>M</v>
      </c>
      <c r="G57" s="145">
        <f>IF('2b. Opstelling Uit'!$B$43="","",'2b. Opstelling Uit'!$B$43)</f>
        <v>64401</v>
      </c>
      <c r="H57" s="68">
        <f>IF(G57="","",VLOOKUP(G57,Spelers!$A$2:$B$18464,2,FALSE))</f>
        <v>3030</v>
      </c>
      <c r="I57" s="68" t="str">
        <f>IF(G57="","",VLOOKUP(G57,Spelers!$A$2:$E$18464,3,FALSE))</f>
        <v>A.P.</v>
      </c>
      <c r="J57" s="68" t="str">
        <f>IF(G57="","",VLOOKUP(G57,Spelers!$A$2:$E$18464,4,FALSE))</f>
        <v>Boxstart</v>
      </c>
      <c r="K57" s="68" t="str">
        <f>IF(G57="","",VLOOKUP(G57,Spelers!$A$2:$E$18464,5,FALSE))</f>
        <v>M</v>
      </c>
      <c r="L57" s="62"/>
      <c r="M57" s="203"/>
      <c r="N57" s="213"/>
      <c r="O57" s="67"/>
      <c r="P57" s="209"/>
      <c r="Q57" s="209"/>
    </row>
    <row r="58" spans="1:17" x14ac:dyDescent="0.25">
      <c r="M58" s="65">
        <f>IF(M56="",0,M56)</f>
        <v>9</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71844</v>
      </c>
      <c r="B60" s="68">
        <f>IF(A60="","",VLOOKUP(A60,Spelers!$A$2:$B$17264,2,FALSE))</f>
        <v>3016</v>
      </c>
      <c r="C60" s="68" t="str">
        <f>IF(A60="","",VLOOKUP(A60,Spelers!$A$2:$E$17264,3,FALSE))</f>
        <v>WMLJT</v>
      </c>
      <c r="D60" s="68" t="str">
        <f>IF(A60="","",VLOOKUP(A60,Spelers!$A$2:$E$17264,4,FALSE))</f>
        <v>Smulders</v>
      </c>
      <c r="E60" s="68" t="str">
        <f>IF(A60="","",VLOOKUP(A60,Spelers!$A$2:$E$17264,5,FALSE))</f>
        <v>V</v>
      </c>
      <c r="G60" s="145">
        <f>IF('2b. Opstelling Uit'!$B$45="","",'2b. Opstelling Uit'!$B$45)</f>
        <v>64399</v>
      </c>
      <c r="H60" s="68">
        <f>IF(G60="","",VLOOKUP(G60,Spelers!$A$2:$B$18464,2,FALSE))</f>
        <v>3030</v>
      </c>
      <c r="I60" s="68" t="str">
        <f>IF(G60="","",VLOOKUP(G60,Spelers!$A$2:$E$18464,3,FALSE))</f>
        <v>M.C.A.</v>
      </c>
      <c r="J60" s="68" t="str">
        <f>IF(G60="","",VLOOKUP(G60,Spelers!$A$2:$E$18464,4,FALSE))</f>
        <v>Beks</v>
      </c>
      <c r="K60" s="68" t="str">
        <f>IF(G60="","",VLOOKUP(G60,Spelers!$A$2:$E$18464,5,FALSE))</f>
        <v>V</v>
      </c>
      <c r="L60" s="62"/>
      <c r="M60" s="202">
        <v>13</v>
      </c>
      <c r="N60" s="212">
        <v>0</v>
      </c>
      <c r="O60" s="67"/>
      <c r="P60" s="208">
        <f>IF(M60="","",IF(M60&gt;N60,1,0))</f>
        <v>1</v>
      </c>
      <c r="Q60" s="208">
        <f>IF(N60="","",IF(N60&lt;M60,0,1))</f>
        <v>0</v>
      </c>
    </row>
    <row r="61" spans="1:17" x14ac:dyDescent="0.25">
      <c r="A61" s="145">
        <f>IF('1b. Opstelling Thuis'!$B$46="","",'1b. Opstelling Thuis'!$B$46)</f>
        <v>82</v>
      </c>
      <c r="B61" s="68">
        <f>IF(A61="","",VLOOKUP(A61,Spelers!$A$2:$B$17264,2,FALSE))</f>
        <v>3016</v>
      </c>
      <c r="C61" s="68" t="str">
        <f>IF(A61="","",VLOOKUP(A61,Spelers!$A$2:$E$17264,3,FALSE))</f>
        <v>E.</v>
      </c>
      <c r="D61" s="68" t="str">
        <f>IF(A61="","",VLOOKUP(A61,Spelers!$A$2:$E$17264,4,FALSE))</f>
        <v>Mommers</v>
      </c>
      <c r="E61" s="68" t="str">
        <f>IF(A61="","",VLOOKUP(A61,Spelers!$A$2:$E$17264,5,FALSE))</f>
        <v>M</v>
      </c>
      <c r="G61" s="145">
        <f>IF('2b. Opstelling Uit'!$B$46="","",'2b. Opstelling Uit'!$B$46)</f>
        <v>71033</v>
      </c>
      <c r="H61" s="68">
        <f>IF(G61="","",VLOOKUP(G61,Spelers!$A$2:$B$18464,2,FALSE))</f>
        <v>3030</v>
      </c>
      <c r="I61" s="68" t="str">
        <f>IF(G61="","",VLOOKUP(G61,Spelers!$A$2:$E$18464,3,FALSE))</f>
        <v>J.P.A.L.</v>
      </c>
      <c r="J61" s="68" t="str">
        <f>IF(G61="","",VLOOKUP(G61,Spelers!$A$2:$E$18464,4,FALSE))</f>
        <v>Mollemans</v>
      </c>
      <c r="K61" s="68" t="str">
        <f>IF(G61="","",VLOOKUP(G61,Spelers!$A$2:$E$18464,5,FALSE))</f>
        <v>M</v>
      </c>
      <c r="L61" s="62"/>
      <c r="M61" s="203"/>
      <c r="N61" s="213"/>
      <c r="O61" s="67"/>
      <c r="P61" s="209"/>
      <c r="Q61" s="209"/>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49034</v>
      </c>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71844</v>
      </c>
      <c r="C2" s="45" t="str">
        <f>'3. Digitaal wedstrijdformulier'!$D$18</f>
        <v>Smulders</v>
      </c>
      <c r="D2" s="45" t="str">
        <f>LEFT('3. Digitaal wedstrijdformulier'!$D$7,4)</f>
        <v>6006</v>
      </c>
      <c r="E2" s="45">
        <f>'3. Digitaal wedstrijdformulier'!$B$18</f>
        <v>3016</v>
      </c>
    </row>
    <row r="3" spans="1:5" x14ac:dyDescent="0.2">
      <c r="A3" s="45">
        <f>'3. Digitaal wedstrijdformulier'!$J$5</f>
        <v>6</v>
      </c>
      <c r="B3" s="45">
        <f>'3. Digitaal wedstrijdformulier'!$A$19</f>
        <v>82</v>
      </c>
      <c r="C3" s="45" t="str">
        <f>'3. Digitaal wedstrijdformulier'!$D$19</f>
        <v>Mommers</v>
      </c>
      <c r="D3" s="45" t="str">
        <f>LEFT('3. Digitaal wedstrijdformulier'!$D$7,4)</f>
        <v>6006</v>
      </c>
      <c r="E3" s="45">
        <f>'3. Digitaal wedstrijdformulier'!$B$19</f>
        <v>3016</v>
      </c>
    </row>
    <row r="4" spans="1:5" x14ac:dyDescent="0.2">
      <c r="A4" s="45">
        <f>'3. Digitaal wedstrijdformulier'!$J$5</f>
        <v>6</v>
      </c>
      <c r="B4" s="45">
        <f>'3. Digitaal wedstrijdformulier'!$A$22</f>
        <v>71845</v>
      </c>
      <c r="C4" s="45" t="str">
        <f>'3. Digitaal wedstrijdformulier'!$D$22</f>
        <v>Smets</v>
      </c>
      <c r="D4" s="45" t="str">
        <f>LEFT('3. Digitaal wedstrijdformulier'!$D$7,4)</f>
        <v>6006</v>
      </c>
      <c r="E4" s="45">
        <f>'3. Digitaal wedstrijdformulier'!$B$22</f>
        <v>3016</v>
      </c>
    </row>
    <row r="5" spans="1:5" x14ac:dyDescent="0.2">
      <c r="A5" s="45">
        <f>'3. Digitaal wedstrijdformulier'!$J$5</f>
        <v>6</v>
      </c>
      <c r="B5" s="45">
        <f>'3. Digitaal wedstrijdformulier'!$A$23</f>
        <v>71481</v>
      </c>
      <c r="C5" s="45" t="str">
        <f>'3. Digitaal wedstrijdformulier'!$D$23</f>
        <v>Huijbregts</v>
      </c>
      <c r="D5" s="45" t="str">
        <f>LEFT('3. Digitaal wedstrijdformulier'!$D$7,4)</f>
        <v>6006</v>
      </c>
      <c r="E5" s="45">
        <f>'3. Digitaal wedstrijdformulier'!$B$23</f>
        <v>3016</v>
      </c>
    </row>
    <row r="6" spans="1:5" x14ac:dyDescent="0.2">
      <c r="A6" s="45">
        <f>'3. Digitaal wedstrijdformulier'!$J$5</f>
        <v>6</v>
      </c>
      <c r="B6" s="45">
        <f>'3. Digitaal wedstrijdformulier'!$A$26</f>
        <v>59565</v>
      </c>
      <c r="C6" s="45" t="str">
        <f>'3. Digitaal wedstrijdformulier'!$D$26</f>
        <v>Sierra Lorenzo</v>
      </c>
      <c r="D6" s="45" t="str">
        <f>LEFT('3. Digitaal wedstrijdformulier'!$D$7,4)</f>
        <v>6006</v>
      </c>
      <c r="E6" s="45">
        <f>'3. Digitaal wedstrijdformulier'!$B$26</f>
        <v>3016</v>
      </c>
    </row>
    <row r="7" spans="1:5" x14ac:dyDescent="0.2">
      <c r="A7" s="45">
        <f>'3. Digitaal wedstrijdformulier'!$J$5</f>
        <v>6</v>
      </c>
      <c r="B7" s="45">
        <f>'3. Digitaal wedstrijdformulier'!$A$27</f>
        <v>60015</v>
      </c>
      <c r="C7" s="45" t="str">
        <f>'3. Digitaal wedstrijdformulier'!$D$27</f>
        <v>Berendsen-Loonstra</v>
      </c>
      <c r="D7" s="45" t="str">
        <f>LEFT('3. Digitaal wedstrijdformulier'!$D$7,4)</f>
        <v>6006</v>
      </c>
      <c r="E7" s="45">
        <f>'3. Digitaal wedstrijdformulier'!$B$27</f>
        <v>3016</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71845</v>
      </c>
      <c r="C9" s="45" t="str">
        <f>'3. Digitaal wedstrijdformulier'!$D$36</f>
        <v>Smets</v>
      </c>
      <c r="D9" s="45" t="str">
        <f>LEFT('3. Digitaal wedstrijdformulier'!$D$7,4)</f>
        <v>6006</v>
      </c>
      <c r="E9" s="45">
        <f>'3. Digitaal wedstrijdformulier'!$B$36</f>
        <v>3016</v>
      </c>
    </row>
    <row r="10" spans="1:5" x14ac:dyDescent="0.2">
      <c r="A10" s="45">
        <f>'3. Digitaal wedstrijdformulier'!$J$5</f>
        <v>6</v>
      </c>
      <c r="B10" s="45">
        <f>'3. Digitaal wedstrijdformulier'!$A$37</f>
        <v>59565</v>
      </c>
      <c r="C10" s="45" t="str">
        <f>'3. Digitaal wedstrijdformulier'!$D$37</f>
        <v>Sierra Lorenzo</v>
      </c>
      <c r="D10" s="45" t="str">
        <f>LEFT('3. Digitaal wedstrijdformulier'!$D$7,4)</f>
        <v>6006</v>
      </c>
      <c r="E10" s="45">
        <f>'3. Digitaal wedstrijdformulier'!$B$37</f>
        <v>3016</v>
      </c>
    </row>
    <row r="11" spans="1:5" x14ac:dyDescent="0.2">
      <c r="A11" s="45">
        <f>'3. Digitaal wedstrijdformulier'!$J$5</f>
        <v>6</v>
      </c>
      <c r="B11" s="45">
        <f>'3. Digitaal wedstrijdformulier'!$A$38</f>
        <v>71481</v>
      </c>
      <c r="C11" s="45" t="str">
        <f>'3. Digitaal wedstrijdformulier'!$D$38</f>
        <v>Huijbregts</v>
      </c>
      <c r="D11" s="45" t="str">
        <f>LEFT('3. Digitaal wedstrijdformulier'!$D$7,4)</f>
        <v>6006</v>
      </c>
      <c r="E11" s="45">
        <f>'3. Digitaal wedstrijdformulier'!$B$38</f>
        <v>3016</v>
      </c>
    </row>
    <row r="12" spans="1:5" x14ac:dyDescent="0.2">
      <c r="A12" s="45">
        <f>'3. Digitaal wedstrijdformulier'!$J$5</f>
        <v>6</v>
      </c>
      <c r="B12" s="45">
        <f>'3. Digitaal wedstrijdformulier'!$A$41</f>
        <v>60015</v>
      </c>
      <c r="C12" s="45" t="str">
        <f>'3. Digitaal wedstrijdformulier'!$D$41</f>
        <v>Berendsen-Loonstra</v>
      </c>
      <c r="D12" s="45" t="str">
        <f>LEFT('3. Digitaal wedstrijdformulier'!$D$7,4)</f>
        <v>6006</v>
      </c>
      <c r="E12" s="45">
        <f>'3. Digitaal wedstrijdformulier'!$B$41</f>
        <v>3016</v>
      </c>
    </row>
    <row r="13" spans="1:5" x14ac:dyDescent="0.2">
      <c r="A13" s="45">
        <f>'3. Digitaal wedstrijdformulier'!$J$5</f>
        <v>6</v>
      </c>
      <c r="B13" s="45">
        <f>'3. Digitaal wedstrijdformulier'!$A$42</f>
        <v>71844</v>
      </c>
      <c r="C13" s="45" t="str">
        <f>'3. Digitaal wedstrijdformulier'!$D$42</f>
        <v>Smulders</v>
      </c>
      <c r="D13" s="45" t="str">
        <f>LEFT('3. Digitaal wedstrijdformulier'!$D$7,4)</f>
        <v>6006</v>
      </c>
      <c r="E13" s="45">
        <f>'3. Digitaal wedstrijdformulier'!$B$42</f>
        <v>3016</v>
      </c>
    </row>
    <row r="14" spans="1:5" x14ac:dyDescent="0.2">
      <c r="A14" s="45">
        <f>'3. Digitaal wedstrijdformulier'!$J$5</f>
        <v>6</v>
      </c>
      <c r="B14" s="45">
        <f>'3. Digitaal wedstrijdformulier'!$A$43</f>
        <v>82</v>
      </c>
      <c r="C14" s="45" t="str">
        <f>'3. Digitaal wedstrijdformulier'!$D$43</f>
        <v>Mommers</v>
      </c>
      <c r="D14" s="45" t="str">
        <f>LEFT('3. Digitaal wedstrijdformulier'!$D$7,4)</f>
        <v>6006</v>
      </c>
      <c r="E14" s="45">
        <f>'3. Digitaal wedstrijdformulier'!$B$43</f>
        <v>3016</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71845</v>
      </c>
      <c r="C16" s="45" t="str">
        <f>'3. Digitaal wedstrijdformulier'!$D$52</f>
        <v>Smets</v>
      </c>
      <c r="D16" s="45" t="str">
        <f>LEFT('3. Digitaal wedstrijdformulier'!$D$7,4)</f>
        <v>6006</v>
      </c>
      <c r="E16" s="45">
        <f>'3. Digitaal wedstrijdformulier'!$B$52</f>
        <v>3016</v>
      </c>
    </row>
    <row r="17" spans="1:5" x14ac:dyDescent="0.2">
      <c r="A17" s="45">
        <f>'3. Digitaal wedstrijdformulier'!$J$5</f>
        <v>6</v>
      </c>
      <c r="B17" s="45">
        <f>'3. Digitaal wedstrijdformulier'!$A$53</f>
        <v>59565</v>
      </c>
      <c r="C17" s="45" t="str">
        <f>'3. Digitaal wedstrijdformulier'!$D$53</f>
        <v>Sierra Lorenzo</v>
      </c>
      <c r="D17" s="45" t="str">
        <f>LEFT('3. Digitaal wedstrijdformulier'!$D$7,4)</f>
        <v>6006</v>
      </c>
      <c r="E17" s="45">
        <f>'3. Digitaal wedstrijdformulier'!$B$53</f>
        <v>3016</v>
      </c>
    </row>
    <row r="18" spans="1:5" x14ac:dyDescent="0.2">
      <c r="A18" s="45">
        <f>'3. Digitaal wedstrijdformulier'!$J$5</f>
        <v>6</v>
      </c>
      <c r="B18" s="45">
        <f>'3. Digitaal wedstrijdformulier'!$A$56</f>
        <v>60015</v>
      </c>
      <c r="C18" s="45" t="str">
        <f>'3. Digitaal wedstrijdformulier'!$D$56</f>
        <v>Berendsen-Loonstra</v>
      </c>
      <c r="D18" s="45" t="str">
        <f>LEFT('3. Digitaal wedstrijdformulier'!$D$7,4)</f>
        <v>6006</v>
      </c>
      <c r="E18" s="45">
        <f>'3. Digitaal wedstrijdformulier'!$B$56</f>
        <v>3016</v>
      </c>
    </row>
    <row r="19" spans="1:5" x14ac:dyDescent="0.2">
      <c r="A19" s="45">
        <f>'3. Digitaal wedstrijdformulier'!$J$5</f>
        <v>6</v>
      </c>
      <c r="B19" s="45">
        <f>'3. Digitaal wedstrijdformulier'!$A$57</f>
        <v>71481</v>
      </c>
      <c r="C19" s="45" t="str">
        <f>'3. Digitaal wedstrijdformulier'!$D$57</f>
        <v>Huijbregts</v>
      </c>
      <c r="D19" s="45" t="str">
        <f>LEFT('3. Digitaal wedstrijdformulier'!$D$7,4)</f>
        <v>6006</v>
      </c>
      <c r="E19" s="45">
        <f>'3. Digitaal wedstrijdformulier'!$B$57</f>
        <v>3016</v>
      </c>
    </row>
    <row r="20" spans="1:5" x14ac:dyDescent="0.2">
      <c r="A20" s="45">
        <f>'3. Digitaal wedstrijdformulier'!$J$5</f>
        <v>6</v>
      </c>
      <c r="B20" s="45">
        <f>'3. Digitaal wedstrijdformulier'!$A$60</f>
        <v>71844</v>
      </c>
      <c r="C20" s="45" t="str">
        <f>'3. Digitaal wedstrijdformulier'!$D$60</f>
        <v>Smulders</v>
      </c>
      <c r="D20" s="45" t="str">
        <f>LEFT('3. Digitaal wedstrijdformulier'!$D$7,4)</f>
        <v>6006</v>
      </c>
      <c r="E20" s="45">
        <f>'3. Digitaal wedstrijdformulier'!$B$60</f>
        <v>3016</v>
      </c>
    </row>
    <row r="21" spans="1:5" x14ac:dyDescent="0.2">
      <c r="A21" s="45">
        <f>'3. Digitaal wedstrijdformulier'!$J$5</f>
        <v>6</v>
      </c>
      <c r="B21" s="45">
        <f>'3. Digitaal wedstrijdformulier'!$A$61</f>
        <v>82</v>
      </c>
      <c r="C21" s="45" t="str">
        <f>'3. Digitaal wedstrijdformulier'!$D$61</f>
        <v>Mommers</v>
      </c>
      <c r="D21" s="45" t="str">
        <f>LEFT('3. Digitaal wedstrijdformulier'!$D$7,4)</f>
        <v>6006</v>
      </c>
      <c r="E21" s="45">
        <f>'3. Digitaal wedstrijdformulier'!$B$61</f>
        <v>3016</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64399</v>
      </c>
      <c r="C23" s="45" t="str">
        <f>'3. Digitaal wedstrijdformulier'!$J$18</f>
        <v>Beks</v>
      </c>
      <c r="D23" s="45" t="str">
        <f>LEFT('3. Digitaal wedstrijdformulier'!$D$7,4)</f>
        <v>6006</v>
      </c>
      <c r="E23" s="45">
        <f>'3. Digitaal wedstrijdformulier'!$H$18</f>
        <v>3030</v>
      </c>
    </row>
    <row r="24" spans="1:5" x14ac:dyDescent="0.2">
      <c r="A24" s="45">
        <f>'3. Digitaal wedstrijdformulier'!$J$5</f>
        <v>6</v>
      </c>
      <c r="B24" s="45">
        <f>IF('3. Digitaal wedstrijdformulier'!$G$19="","",'3. Digitaal wedstrijdformulier'!$G$19)</f>
        <v>64398</v>
      </c>
      <c r="C24" s="45" t="str">
        <f>'3. Digitaal wedstrijdformulier'!$J$19</f>
        <v>Beks</v>
      </c>
      <c r="D24" s="45" t="str">
        <f>LEFT('3. Digitaal wedstrijdformulier'!$D$7,4)</f>
        <v>6006</v>
      </c>
      <c r="E24" s="45">
        <f>'3. Digitaal wedstrijdformulier'!$H$19</f>
        <v>3030</v>
      </c>
    </row>
    <row r="25" spans="1:5" x14ac:dyDescent="0.2">
      <c r="A25" s="45">
        <f>'3. Digitaal wedstrijdformulier'!$J$5</f>
        <v>6</v>
      </c>
      <c r="B25" s="45">
        <f>IF('3. Digitaal wedstrijdformulier'!$G$22="","",'3. Digitaal wedstrijdformulier'!$G$22)</f>
        <v>67021</v>
      </c>
      <c r="C25" s="45" t="str">
        <f>'3. Digitaal wedstrijdformulier'!$J$22</f>
        <v>Korthuis</v>
      </c>
      <c r="D25" s="45" t="str">
        <f>LEFT('3. Digitaal wedstrijdformulier'!$D$7,4)</f>
        <v>6006</v>
      </c>
      <c r="E25" s="45">
        <f>'3. Digitaal wedstrijdformulier'!$H$22</f>
        <v>3030</v>
      </c>
    </row>
    <row r="26" spans="1:5" x14ac:dyDescent="0.2">
      <c r="A26" s="45">
        <f>'3. Digitaal wedstrijdformulier'!$J$5</f>
        <v>6</v>
      </c>
      <c r="B26" s="45">
        <f>IF('3. Digitaal wedstrijdformulier'!$G$23="","",'3. Digitaal wedstrijdformulier'!$G$23)</f>
        <v>56497</v>
      </c>
      <c r="C26" s="45" t="str">
        <f>'3. Digitaal wedstrijdformulier'!$J$23</f>
        <v>Bloemers</v>
      </c>
      <c r="D26" s="45" t="str">
        <f>LEFT('3. Digitaal wedstrijdformulier'!$D$7,4)</f>
        <v>6006</v>
      </c>
      <c r="E26" s="45">
        <f>'3. Digitaal wedstrijdformulier'!$H$23</f>
        <v>3030</v>
      </c>
    </row>
    <row r="27" spans="1:5" x14ac:dyDescent="0.2">
      <c r="A27" s="45">
        <f>'3. Digitaal wedstrijdformulier'!$J$5</f>
        <v>6</v>
      </c>
      <c r="B27" s="45">
        <f>IF('3. Digitaal wedstrijdformulier'!$G$26="","",'3. Digitaal wedstrijdformulier'!$G$26)</f>
        <v>17466</v>
      </c>
      <c r="C27" s="45" t="str">
        <f>'3. Digitaal wedstrijdformulier'!$J$26</f>
        <v>Lammers</v>
      </c>
      <c r="D27" s="45" t="str">
        <f>LEFT('3. Digitaal wedstrijdformulier'!$D$7,4)</f>
        <v>6006</v>
      </c>
      <c r="E27" s="45">
        <f>'3. Digitaal wedstrijdformulier'!$H$26</f>
        <v>3030</v>
      </c>
    </row>
    <row r="28" spans="1:5" x14ac:dyDescent="0.2">
      <c r="A28" s="45">
        <f>'3. Digitaal wedstrijdformulier'!$J$5</f>
        <v>6</v>
      </c>
      <c r="B28" s="136">
        <f>IF('3. Digitaal wedstrijdformulier'!H31="","",'3. Digitaal wedstrijdformulier'!$H$31)</f>
        <v>64401</v>
      </c>
      <c r="C28" s="136" t="str">
        <f>'3. Digitaal wedstrijdformulier'!$J$31</f>
        <v>Boxstart</v>
      </c>
      <c r="D28" s="136"/>
      <c r="E28" s="136">
        <f>IF(B28="","",VLOOKUP(B28,Spelers!$A$2:$E$15503,2,FALSE))</f>
        <v>3030</v>
      </c>
    </row>
    <row r="29" spans="1:5" x14ac:dyDescent="0.2">
      <c r="A29" s="45">
        <f>'3. Digitaal wedstrijdformulier'!$J$5</f>
        <v>6</v>
      </c>
      <c r="B29" s="45">
        <f>IF('3. Digitaal wedstrijdformulier'!$G$27="","",'3. Digitaal wedstrijdformulier'!$G$27)</f>
        <v>71033</v>
      </c>
      <c r="C29" s="45" t="str">
        <f>'3. Digitaal wedstrijdformulier'!$J$27</f>
        <v>Mollemans</v>
      </c>
      <c r="D29" s="45" t="str">
        <f>LEFT('3. Digitaal wedstrijdformulier'!$D$7,4)</f>
        <v>6006</v>
      </c>
      <c r="E29" s="45">
        <f>'3. Digitaal wedstrijdformulier'!$H$27</f>
        <v>3030</v>
      </c>
    </row>
    <row r="30" spans="1:5" x14ac:dyDescent="0.2">
      <c r="A30" s="45">
        <f>'3. Digitaal wedstrijdformulier'!$J$5</f>
        <v>6</v>
      </c>
      <c r="B30" s="45">
        <f>IF('3. Digitaal wedstrijdformulier'!$G$36="","",'3. Digitaal wedstrijdformulier'!$G$36)</f>
        <v>17466</v>
      </c>
      <c r="C30" s="45" t="str">
        <f>'3. Digitaal wedstrijdformulier'!$J$36</f>
        <v>Lammers</v>
      </c>
      <c r="D30" s="45" t="str">
        <f>LEFT('3. Digitaal wedstrijdformulier'!$D$7,4)</f>
        <v>6006</v>
      </c>
      <c r="E30" s="45">
        <f>'3. Digitaal wedstrijdformulier'!$H$36</f>
        <v>3030</v>
      </c>
    </row>
    <row r="31" spans="1:5" x14ac:dyDescent="0.2">
      <c r="A31" s="45">
        <f>'3. Digitaal wedstrijdformulier'!$J$5</f>
        <v>6</v>
      </c>
      <c r="B31" s="45">
        <f>IF('3. Digitaal wedstrijdformulier'!$G$37="","",'3. Digitaal wedstrijdformulier'!$G$37)</f>
        <v>71033</v>
      </c>
      <c r="C31" s="45" t="str">
        <f>'3. Digitaal wedstrijdformulier'!$J$37</f>
        <v>Mollemans</v>
      </c>
      <c r="D31" s="45" t="str">
        <f>LEFT('3. Digitaal wedstrijdformulier'!$D$7,4)</f>
        <v>6006</v>
      </c>
      <c r="E31" s="45">
        <f>'3. Digitaal wedstrijdformulier'!$H$37</f>
        <v>3030</v>
      </c>
    </row>
    <row r="32" spans="1:5" x14ac:dyDescent="0.2">
      <c r="A32" s="45">
        <f>'3. Digitaal wedstrijdformulier'!$J$5</f>
        <v>6</v>
      </c>
      <c r="B32" s="45">
        <f>IF('3. Digitaal wedstrijdformulier'!$G$38="","",'3. Digitaal wedstrijdformulier'!$G$38)</f>
        <v>56497</v>
      </c>
      <c r="C32" s="45" t="str">
        <f>'3. Digitaal wedstrijdformulier'!$J$38</f>
        <v>Bloemers</v>
      </c>
      <c r="D32" s="45" t="str">
        <f>LEFT('3. Digitaal wedstrijdformulier'!$D$7,4)</f>
        <v>6006</v>
      </c>
      <c r="E32" s="45">
        <f>'3. Digitaal wedstrijdformulier'!$H$38</f>
        <v>3030</v>
      </c>
    </row>
    <row r="33" spans="1:5" x14ac:dyDescent="0.2">
      <c r="A33" s="45">
        <f>'3. Digitaal wedstrijdformulier'!$J$5</f>
        <v>6</v>
      </c>
      <c r="B33" s="45">
        <f>IF('3. Digitaal wedstrijdformulier'!$G$41="","",'3. Digitaal wedstrijdformulier'!$G$41)</f>
        <v>64400</v>
      </c>
      <c r="C33" s="45" t="str">
        <f>'3. Digitaal wedstrijdformulier'!$J$41</f>
        <v>Boxstart</v>
      </c>
      <c r="D33" s="45" t="str">
        <f>LEFT('3. Digitaal wedstrijdformulier'!$D$7,4)</f>
        <v>6006</v>
      </c>
      <c r="E33" s="45">
        <f>'3. Digitaal wedstrijdformulier'!$H$41</f>
        <v>3030</v>
      </c>
    </row>
    <row r="34" spans="1:5" x14ac:dyDescent="0.2">
      <c r="A34" s="45">
        <f>'3. Digitaal wedstrijdformulier'!$J$5</f>
        <v>6</v>
      </c>
      <c r="B34" s="45">
        <f>IF('3. Digitaal wedstrijdformulier'!$G$42="","",'3. Digitaal wedstrijdformulier'!$G$42)</f>
        <v>64401</v>
      </c>
      <c r="C34" s="45" t="str">
        <f>'3. Digitaal wedstrijdformulier'!$J$42</f>
        <v>Boxstart</v>
      </c>
      <c r="D34" s="45" t="str">
        <f>LEFT('3. Digitaal wedstrijdformulier'!$D$7,4)</f>
        <v>6006</v>
      </c>
      <c r="E34" s="45">
        <f>'3. Digitaal wedstrijdformulier'!$H$42</f>
        <v>3030</v>
      </c>
    </row>
    <row r="35" spans="1:5" x14ac:dyDescent="0.2">
      <c r="A35" s="45">
        <f>'3. Digitaal wedstrijdformulier'!$J$5</f>
        <v>6</v>
      </c>
      <c r="B35" s="45">
        <f>IF('3. Digitaal wedstrijdformulier'!$G$43="","",'3. Digitaal wedstrijdformulier'!$G$43)</f>
        <v>64399</v>
      </c>
      <c r="C35" s="45" t="str">
        <f>'3. Digitaal wedstrijdformulier'!$J$43</f>
        <v>Beks</v>
      </c>
      <c r="D35" s="45" t="str">
        <f>LEFT('3. Digitaal wedstrijdformulier'!$D$7,4)</f>
        <v>6006</v>
      </c>
      <c r="E35" s="45">
        <f>'3. Digitaal wedstrijdformulier'!$H$43</f>
        <v>3030</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17466</v>
      </c>
      <c r="C37" s="45" t="str">
        <f>'3. Digitaal wedstrijdformulier'!$J$52</f>
        <v>Lammers</v>
      </c>
      <c r="D37" s="45" t="str">
        <f>LEFT('3. Digitaal wedstrijdformulier'!$D$7,4)</f>
        <v>6006</v>
      </c>
      <c r="E37" s="45">
        <f>'3. Digitaal wedstrijdformulier'!$H$52</f>
        <v>3030</v>
      </c>
    </row>
    <row r="38" spans="1:5" x14ac:dyDescent="0.2">
      <c r="A38" s="45">
        <f>'3. Digitaal wedstrijdformulier'!$J$5</f>
        <v>6</v>
      </c>
      <c r="B38" s="45">
        <f>IF('3. Digitaal wedstrijdformulier'!$G$53="","",'3. Digitaal wedstrijdformulier'!$G$53)</f>
        <v>67021</v>
      </c>
      <c r="C38" s="45" t="str">
        <f>'3. Digitaal wedstrijdformulier'!$J$53</f>
        <v>Korthuis</v>
      </c>
      <c r="D38" s="45" t="str">
        <f>LEFT('3. Digitaal wedstrijdformulier'!$D$7,4)</f>
        <v>6006</v>
      </c>
      <c r="E38" s="45">
        <f>'3. Digitaal wedstrijdformulier'!$H$53</f>
        <v>3030</v>
      </c>
    </row>
    <row r="39" spans="1:5" x14ac:dyDescent="0.2">
      <c r="A39" s="45">
        <f>'3. Digitaal wedstrijdformulier'!$J$5</f>
        <v>6</v>
      </c>
      <c r="B39" s="45">
        <f>IF('3. Digitaal wedstrijdformulier'!$G$56="","",'3. Digitaal wedstrijdformulier'!$G$56)</f>
        <v>64400</v>
      </c>
      <c r="C39" s="45" t="str">
        <f>'3. Digitaal wedstrijdformulier'!$J$56</f>
        <v>Boxstart</v>
      </c>
      <c r="D39" s="45" t="str">
        <f>LEFT('3. Digitaal wedstrijdformulier'!$D$7,4)</f>
        <v>6006</v>
      </c>
      <c r="E39" s="45">
        <f>'3. Digitaal wedstrijdformulier'!$H$56</f>
        <v>3030</v>
      </c>
    </row>
    <row r="40" spans="1:5" x14ac:dyDescent="0.2">
      <c r="A40" s="45">
        <f>'3. Digitaal wedstrijdformulier'!$J$5</f>
        <v>6</v>
      </c>
      <c r="B40" s="45">
        <f>IF('3. Digitaal wedstrijdformulier'!$G$57="","",'3. Digitaal wedstrijdformulier'!$G$57)</f>
        <v>64401</v>
      </c>
      <c r="C40" s="45" t="str">
        <f>'3. Digitaal wedstrijdformulier'!$J$57</f>
        <v>Boxstart</v>
      </c>
      <c r="D40" s="45" t="str">
        <f>LEFT('3. Digitaal wedstrijdformulier'!$D$7,4)</f>
        <v>6006</v>
      </c>
      <c r="E40" s="45">
        <f>'3. Digitaal wedstrijdformulier'!$H$57</f>
        <v>3030</v>
      </c>
    </row>
    <row r="41" spans="1:5" x14ac:dyDescent="0.2">
      <c r="A41" s="45">
        <f>'3. Digitaal wedstrijdformulier'!$J$5</f>
        <v>6</v>
      </c>
      <c r="B41" s="45">
        <f>IF('3. Digitaal wedstrijdformulier'!$G$60="","",'3. Digitaal wedstrijdformulier'!$G$60)</f>
        <v>64399</v>
      </c>
      <c r="C41" s="45" t="str">
        <f>'3. Digitaal wedstrijdformulier'!$J$60</f>
        <v>Beks</v>
      </c>
      <c r="D41" s="45" t="str">
        <f>LEFT('3. Digitaal wedstrijdformulier'!$D$7,4)</f>
        <v>6006</v>
      </c>
      <c r="E41" s="45">
        <f>'3. Digitaal wedstrijdformulier'!$H$60</f>
        <v>3030</v>
      </c>
    </row>
    <row r="42" spans="1:5" x14ac:dyDescent="0.2">
      <c r="A42" s="45">
        <f>'3. Digitaal wedstrijdformulier'!$J$5</f>
        <v>6</v>
      </c>
      <c r="B42" s="45">
        <f>IF('3. Digitaal wedstrijdformulier'!$G$61="","",'3. Digitaal wedstrijdformulier'!$G$61)</f>
        <v>71033</v>
      </c>
      <c r="C42" s="45" t="str">
        <f>'3. Digitaal wedstrijdformulier'!$J$61</f>
        <v>Mollemans</v>
      </c>
      <c r="D42" s="45" t="str">
        <f>LEFT('3. Digitaal wedstrijdformulier'!$D$7,4)</f>
        <v>6006</v>
      </c>
      <c r="E42" s="45">
        <f>'3. Digitaal wedstrijdformulier'!$H$61</f>
        <v>3030</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f>(IF('1a. Teamformulier  Thuis'!H24="x",'1a. Teamformulier  Thuis'!A24,""))</f>
        <v>9</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Wedstrijdtafel PC Dommels Boeleke</cp:lastModifiedBy>
  <cp:lastPrinted>2023-12-02T14:47:45Z</cp:lastPrinted>
  <dcterms:created xsi:type="dcterms:W3CDTF">2011-09-19T06:49:43Z</dcterms:created>
  <dcterms:modified xsi:type="dcterms:W3CDTF">2023-12-02T14:51:28Z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