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Eigenaar\Downloads\"/>
    </mc:Choice>
  </mc:AlternateContent>
  <xr:revisionPtr revIDLastSave="0" documentId="13_ncr:1_{A1D8C85F-8555-4542-B861-EE00C175BFEE}"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<sst xmlns="http://schemas.openxmlformats.org/spreadsheetml/2006/main" count="40733" uniqueCount="11264">
  <si>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</si>
  <si>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</si>
  <si>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</si>
  <si>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</si>
  <si>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</si>
  <si>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</si>
  <si>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</si>
  <si>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</si>
  <si>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</si>
  <si>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</si>
  <si>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</si>
  <si>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</si>
  <si>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</si>
  <si>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</si>
  <si>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</si>
  <si>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</si>
  <si>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</si>
  <si>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</si>
  <si>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</si>
  <si>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</si>
  <si>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</si>
  <si>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</si>
  <si>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</si>
  <si>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</si>
  <si>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</si>
  <si>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</si>
  <si>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</si>
  <si>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</si>
  <si>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</si>
  <si>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</si>
  <si>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</si>
  <si>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</si>
  <si>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</si>
  <si>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</si>
  <si>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</si>
  <si>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</si>
  <si>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</si>
  <si>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</si>
  <si>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</si>
  <si>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</si>
  <si>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</si>
  <si>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</si>
  <si>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</si>
  <si>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</si>
  <si>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</si>
  <si>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</si>
  <si>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</si>
  <si>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</si>
  <si>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</si>
  <si>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</si>
  <si>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</si>
  <si>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</si>
  <si>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</si>
  <si>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</si>
  <si>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</si>
  <si>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</si>
  <si>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</si>
  <si>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</si>
  <si>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</si>
  <si>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</si>
  <si>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</si>
  <si>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</si>
  <si>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</si>
  <si>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</si>
  <si>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</si>
  <si>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</si>
  <si>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</si>
  <si>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</si>
  <si>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</si>
  <si>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</si>
  <si>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</si>
  <si>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</si>
  <si>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</si>
  <si>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</si>
  <si>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</si>
  <si>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</si>
  <si>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</si>
  <si>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</si>
  <si>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</si>
  <si>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</si>
  <si>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</si>
  <si>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</si>
  <si>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</si>
  <si>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</si>
  <si>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</si>
  <si>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</si>
  <si>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</si>
  <si>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</si>
  <si>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</si>
  <si>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</si>
  <si>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</si>
  <si>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</si>
  <si>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</si>
  <si>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</si>
  <si>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</si>
  <si>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</si>
  <si>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</si>
  <si>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</si>
  <si>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</si>
  <si>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</si>
  <si>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</si>
  <si>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</si>
  <si>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</si>
  <si>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</si>
  <si>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</si>
  <si>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</si>
  <si>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</si>
  <si>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</si>
  <si>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</si>
  <si>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</si>
  <si>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</si>
  <si>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</si>
  <si>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</si>
  <si>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</si>
  <si>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</si>
  <si>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</si>
  <si>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</si>
  <si>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</si>
  <si>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</si>
  <si>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</si>
  <si>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</si>
  <si>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</si>
  <si>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</si>
  <si>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</si>
  <si>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</si>
  <si>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</si>
  <si>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</si>
  <si>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</si>
  <si>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</si>
  <si>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</si>
  <si>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</si>
  <si>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</si>
  <si>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</si>
  <si>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</si>
  <si>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</si>
  <si>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</si>
  <si>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</si>
  <si>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</si>
  <si>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</si>
  <si>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</si>
  <si>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</si>
  <si>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</si>
  <si>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</si>
  <si>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</si>
  <si>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</si>
  <si>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</si>
  <si>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</si>
  <si>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</si>
  <si>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</si>
  <si>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</si>
  <si>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</si>
  <si>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</si>
  <si>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</si>
  <si>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</si>
  <si>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</si>
  <si>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</si>
  <si>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</si>
  <si>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</si>
  <si>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</si>
  <si>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</si>
  <si>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</si>
  <si>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</si>
  <si>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</si>
  <si>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</si>
  <si>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</si>
  <si>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</si>
  <si>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</si>
  <si>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</si>
  <si>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</si>
  <si>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</si>
  <si>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</si>
  <si>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</si>
  <si>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</si>
  <si>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</si>
  <si>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</si>
  <si>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</si>
  <si>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</si>
  <si>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</si>
  <si>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</si>
  <si>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</si>
  <si>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</si>
  <si>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</si>
  <si>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</si>
  <si>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</si>
  <si>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</si>
  <si>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</si>
  <si>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</si>
  <si>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</si>
  <si>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</si>
  <si>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</si>
  <si>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</si>
  <si>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</si>
  <si>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</si>
  <si>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</si>
  <si>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</si>
  <si>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</si>
  <si>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</si>
  <si>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</si>
  <si>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</si>
  <si>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</si>
  <si>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</si>
  <si>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</si>
  <si>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</si>
  <si>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</si>
  <si>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</si>
  <si>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</si>
  <si>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</si>
  <si>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</si>
  <si>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</si>
  <si>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</si>
  <si>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</si>
  <si>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</si>
  <si>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</si>
  <si>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</si>
  <si>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</si>
  <si>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</si>
  <si>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</si>
  <si>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</si>
  <si>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</si>
  <si>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</si>
  <si>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</si>
  <si>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</si>
  <si>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</si>
  <si>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</si>
  <si>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</si>
  <si>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</si>
  <si>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</si>
  <si>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</si>
  <si>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</si>
  <si>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</si>
  <si>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</si>
  <si>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</si>
  <si>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</si>
  <si>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</si>
  <si>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</si>
  <si>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</si>
  <si>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</si>
  <si>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</si>
  <si>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</si>
  <si>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</si>
  <si>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</si>
  <si>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</si>
  <si>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</si>
  <si>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</si>
  <si>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</si>
  <si>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</si>
  <si>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</si>
  <si>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</si>
  <si>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</si>
  <si>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</si>
  <si>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</si>
  <si>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</si>
  <si>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</si>
  <si>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</si>
  <si>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</si>
  <si>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</si>
  <si>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</si>
  <si>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</si>
  <si>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</si>
  <si>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</si>
  <si>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</si>
  <si>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</si>
  <si>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</si>
  <si>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</si>
  <si>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</si>
  <si>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</si>
  <si>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</si>
  <si>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</si>
  <si>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</si>
  <si>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</si>
  <si>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</si>
  <si>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</si>
  <si>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</si>
  <si>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</si>
  <si>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</si>
  <si>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</si>
  <si>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</si>
  <si>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</si>
  <si>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</si>
  <si>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</si>
  <si>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</si>
  <si>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</si>
  <si>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</si>
  <si>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</si>
  <si>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</si>
  <si>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</si>
  <si>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</si>
  <si>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</si>
  <si>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</si>
  <si>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</si>
  <si>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</si>
  <si>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</si>
  <si>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</si>
  <si>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</si>
  <si>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</si>
  <si>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</si>
  <si>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</si>
  <si>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</si>
  <si>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</si>
  <si>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</si>
  <si>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</si>
  <si>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</si>
  <si>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</si>
  <si>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</si>
  <si>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</si>
  <si>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</si>
  <si>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</si>
  <si>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</si>
  <si>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</si>
  <si>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</si>
  <si>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</si>
  <si>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</si>
  <si>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</si>
  <si>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</si>
  <si>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</si>
  <si>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</si>
  <si>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</si>
  <si>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</si>
  <si>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</si>
  <si>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</si>
  <si>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</si>
  <si>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</si>
  <si>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</si>
  <si>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</si>
  <si>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</si>
  <si>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</si>
  <si>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</si>
  <si>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</si>
  <si>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</si>
  <si>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</si>
  <si>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</si>
  <si>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</si>
  <si>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</si>
  <si>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</si>
  <si>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</si>
  <si>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</si>
  <si>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</si>
  <si>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</si>
  <si>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</si>
  <si>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</si>
  <si>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</si>
  <si>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</si>
  <si>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</si>
  <si>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</si>
  <si>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</si>
  <si>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</si>
  <si>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</si>
  <si>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</si>
  <si>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</si>
  <si>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</si>
  <si>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</si>
  <si>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</si>
  <si>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</si>
  <si>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</si>
  <si>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</si>
  <si>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</si>
  <si>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</si>
  <si>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</si>
  <si>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</si>
  <si>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</si>
  <si>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</si>
  <si>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</si>
  <si>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</si>
  <si>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</si>
  <si>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</si>
  <si>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</si>
  <si>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</si>
  <si>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</si>
  <si>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</si>
  <si>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</si>
  <si>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</si>
  <si>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</si>
  <si>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</si>
  <si>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</si>
  <si>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</si>
  <si>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</si>
  <si>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</si>
  <si>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</si>
  <si>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</si>
  <si>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</si>
  <si>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</si>
  <si>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</si>
  <si>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</si>
  <si>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</si>
  <si>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</si>
  <si>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</si>
  <si>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</si>
  <si>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</si>
  <si>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</si>
  <si>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</si>
  <si>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</si>
  <si>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</si>
  <si>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</si>
  <si>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</si>
  <si>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</si>
  <si>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</si>
  <si>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</si>
  <si>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</si>
  <si>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</si>
  <si>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</si>
  <si>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</si>
  <si>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</si>
  <si>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</si>
  <si>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</si>
  <si>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</si>
  <si>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</si>
  <si>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</si>
  <si>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</si>
  <si>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</si>
  <si>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</si>
  <si>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</si>
  <si>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</si>
  <si>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</si>
  <si>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</si>
  <si>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</si>
  <si>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</si>
  <si>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</si>
  <si>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</si>
  <si>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</si>
  <si>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</si>
  <si>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</si>
  <si>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</si>
  <si>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</si>
  <si>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</si>
  <si>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</si>
  <si>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</si>
  <si>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</si>
  <si>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</si>
  <si>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</si>
  <si>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</si>
  <si>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</si>
  <si>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</si>
  <si>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</si>
  <si>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</si>
  <si>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</si>
  <si>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</si>
  <si>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</si>
  <si>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</si>
  <si>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</si>
  <si>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</si>
  <si>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</si>
  <si>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</si>
  <si>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</si>
  <si>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</si>
  <si>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</si>
  <si>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</si>
  <si>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</si>
  <si>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</si>
  <si>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</si>
  <si>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</si>
  <si>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</si>
  <si>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</si>
  <si>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</si>
  <si>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</si>
  <si>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</si>
  <si>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</si>
  <si>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</si>
  <si>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</si>
  <si>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</si>
  <si>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</si>
  <si>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</si>
  <si>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</si>
  <si>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</si>
  <si>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</si>
  <si>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</si>
  <si>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</si>
  <si>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</si>
  <si>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</si>
  <si>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</si>
  <si>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</si>
  <si>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</si>
  <si>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</si>
  <si>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</si>
  <si>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</si>
  <si>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</si>
  <si>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</si>
  <si>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</si>
  <si>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</si>
  <si>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</si>
  <si>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</si>
  <si>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</si>
  <si>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</si>
  <si>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</si>
  <si>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</si>
  <si>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</si>
  <si>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</si>
  <si>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</si>
  <si>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</si>
  <si>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</si>
  <si>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</si>
  <si>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</si>
  <si>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</si>
  <si>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</si>
  <si>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</si>
  <si>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</si>
  <si>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</si>
  <si>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</si>
  <si>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</si>
  <si>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</si>
  <si>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</si>
  <si>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</si>
  <si>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</si>
  <si>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</si>
  <si>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</si>
  <si>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</si>
  <si>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</si>
  <si>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</si>
  <si>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</si>
  <si>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</si>
  <si>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</si>
  <si>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</si>
  <si>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</si>
  <si>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</si>
  <si>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</si>
  <si>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</si>
  <si>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</si>
  <si>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</si>
  <si>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</si>
  <si>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</si>
  <si>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</si>
  <si>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</si>
  <si>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</si>
  <si>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</si>
  <si>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</si>
  <si>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</si>
  <si>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</si>
  <si>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</si>
  <si>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</si>
  <si>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</si>
  <si>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</si>
  <si>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</si>
  <si>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</si>
  <si>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</si>
  <si>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</si>
  <si>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</si>
  <si>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</si>
  <si>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</si>
  <si>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</si>
  <si>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</si>
  <si>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</si>
  <si>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</si>
  <si>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</si>
  <si>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</si>
  <si>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</si>
  <si>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</si>
  <si>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</si>
  <si>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</si>
  <si>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</si>
  <si>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</si>
  <si>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</si>
  <si>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</si>
  <si>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</si>
  <si>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</si>
  <si>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</si>
  <si>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</si>
  <si>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</si>
  <si>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</si>
  <si>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</si>
  <si>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</si>
  <si>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</si>
  <si>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</si>
  <si>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</si>
  <si>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</si>
  <si>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</si>
  <si>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</si>
  <si>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</si>
  <si>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</si>
  <si>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</si>
  <si>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</si>
  <si>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</si>
  <si>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</si>
  <si>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</si>
  <si>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</si>
  <si>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</si>
  <si>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</si>
  <si>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</si>
  <si>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</si>
  <si>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</si>
  <si>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</si>
  <si>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</si>
  <si>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</si>
  <si>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</si>
  <si>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</si>
  <si>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</si>
  <si>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</si>
  <si>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</si>
  <si>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</si>
  <si>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</si>
  <si>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</si>
  <si>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</si>
  <si>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</si>
  <si>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</si>
  <si>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</si>
  <si>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</si>
  <si>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</si>
  <si>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</si>
  <si>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</si>
  <si>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</si>
  <si>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</si>
  <si>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</si>
  <si>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</si>
  <si>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</si>
  <si>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</si>
  <si>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</si>
  <si>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</si>
  <si>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</si>
  <si>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</si>
  <si>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</si>
  <si>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</si>
  <si>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</si>
  <si>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</si>
  <si>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</si>
  <si>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</si>
  <si>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</si>
  <si>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</si>
  <si>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</si>
  <si>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</si>
  <si>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</si>
  <si>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</si>
  <si>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</si>
  <si>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</si>
  <si>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</si>
  <si>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</si>
  <si>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</si>
  <si>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</si>
  <si>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</si>
  <si>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</si>
  <si>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</si>
  <si>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</si>
  <si>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</si>
  <si>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</si>
  <si>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</si>
  <si>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</si>
  <si>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</si>
  <si>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</si>
  <si>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</si>
  <si>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</si>
  <si>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</si>
  <si>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</si>
  <si>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</si>
  <si>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</si>
  <si>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</si>
  <si>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</si>
  <si>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</si>
  <si>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</si>
  <si>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</si>
  <si>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</si>
  <si>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</si>
  <si>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</si>
  <si>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</si>
  <si>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</si>
  <si>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</si>
  <si>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</si>
  <si>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</si>
  <si>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</si>
  <si>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</si>
  <si>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</si>
  <si>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</si>
  <si>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</si>
  <si>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</si>
  <si>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</si>
  <si>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</si>
  <si>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</si>
  <si>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</si>
  <si>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</si>
  <si>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</si>
  <si>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</si>
  <si>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</si>
  <si>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</si>
  <si>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</si>
  <si>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</si>
  <si>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</si>
  <si>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</si>
  <si>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</si>
  <si>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</si>
  <si>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</si>
  <si>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</si>
  <si>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</si>
  <si>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</si>
  <si>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</si>
  <si>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</si>
  <si>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</si>
  <si>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</si>
  <si>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</si>
  <si>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</si>
  <si>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</si>
  <si>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</si>
  <si>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</si>
  <si>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</si>
  <si>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</si>
  <si>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</si>
  <si>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</si>
  <si>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</si>
  <si>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</si>
  <si>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</si>
  <si>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</si>
  <si>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</si>
  <si>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</si>
  <si>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</si>
  <si>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</si>
  <si>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</si>
  <si>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</si>
  <si>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</si>
  <si>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</si>
  <si>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</si>
  <si>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</si>
  <si>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</si>
  <si>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</si>
  <si>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</si>
  <si>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</si>
  <si>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</si>
  <si>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</si>
  <si>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</si>
  <si>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</si>
  <si>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</si>
  <si>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</si>
  <si>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</si>
  <si>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</si>
  <si>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</si>
  <si>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</si>
  <si>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</si>
  <si>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</si>
  <si>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</si>
  <si>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</si>
  <si>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</si>
  <si>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</si>
  <si>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</si>
  <si>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</si>
  <si>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</si>
  <si>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</si>
  <si>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</si>
  <si>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</si>
  <si>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</si>
  <si>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</si>
  <si>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</si>
  <si>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</si>
  <si>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</si>
  <si>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</si>
  <si>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</si>
  <si>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</si>
  <si>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</si>
  <si>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</si>
  <si>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</si>
  <si>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</si>
  <si>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</si>
  <si>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</si>
  <si>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</si>
  <si>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</si>
  <si>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</si>
  <si>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</si>
  <si>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</si>
  <si>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</si>
  <si>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</si>
  <si>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</si>
  <si>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</si>
  <si>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</si>
  <si>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</si>
  <si>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</si>
  <si>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</si>
  <si>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</si>
  <si>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</si>
  <si>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</si>
  <si>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</si>
  <si>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</si>
  <si>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</si>
  <si>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</si>
  <si>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</si>
  <si>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</si>
  <si>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</si>
  <si>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</si>
  <si>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</si>
  <si>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</si>
  <si>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</si>
  <si>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</si>
  <si>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</si>
  <si>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</si>
  <si>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</si>
  <si>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</si>
  <si>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</si>
  <si>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</si>
  <si>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</si>
  <si>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</si>
  <si>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</si>
  <si>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</si>
  <si>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</si>
  <si>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</si>
  <si>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</si>
  <si>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</si>
  <si>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</si>
  <si>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</si>
  <si>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</si>
  <si>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</si>
  <si>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</si>
  <si>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</si>
  <si>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</si>
  <si>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</si>
  <si>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</si>
  <si>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</si>
  <si>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</si>
  <si>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</si>
  <si>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</si>
  <si>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</si>
  <si>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</si>
  <si>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</si>
  <si>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</si>
  <si>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</si>
  <si>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</si>
  <si>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</si>
  <si>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</si>
  <si>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</si>
  <si>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</si>
  <si>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</si>
  <si>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</si>
  <si>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</si>
  <si>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</si>
  <si>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</si>
  <si>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</si>
  <si>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</si>
  <si>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</si>
  <si>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</si>
  <si>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</si>
  <si>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</si>
  <si>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</si>
  <si>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</si>
  <si>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</si>
  <si>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</si>
  <si>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</si>
  <si>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</si>
  <si>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</si>
  <si>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</si>
  <si>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</si>
  <si>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</si>
  <si>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</si>
  <si>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</si>
  <si>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</si>
  <si>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</si>
  <si>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</si>
  <si>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</si>
  <si>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</si>
  <si>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</si>
  <si>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</si>
  <si>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</si>
  <si>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</si>
  <si>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</si>
  <si>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</si>
  <si>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</si>
  <si>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</si>
  <si>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</si>
  <si>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</si>
  <si>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</si>
  <si>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</si>
  <si>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</si>
  <si>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</si>
  <si>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</si>
  <si>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</si>
  <si>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</si>
  <si>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</si>
  <si>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</si>
  <si>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</si>
  <si>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</si>
  <si>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</si>
  <si>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</si>
  <si>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</si>
  <si>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</si>
  <si>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</si>
  <si>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</si>
  <si>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</si>
  <si>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</si>
  <si>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</si>
  <si>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</si>
  <si>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</si>
  <si>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</si>
  <si>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</si>
  <si>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</si>
  <si>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</si>
  <si>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</si>
  <si>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</si>
  <si>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</si>
  <si>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</si>
  <si>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</si>
  <si>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</si>
  <si>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</si>
  <si>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</si>
  <si>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</si>
  <si>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</si>
  <si>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</si>
  <si>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</si>
  <si>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</si>
  <si>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</si>
  <si>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</si>
  <si>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</si>
  <si>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</si>
  <si>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</si>
  <si>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</si>
  <si>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</si>
  <si>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</si>
  <si>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</si>
  <si>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</si>
  <si>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</si>
  <si>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</si>
  <si>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</si>
  <si>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</si>
  <si>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</si>
  <si>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</si>
  <si>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</si>
  <si>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</si>
  <si>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</si>
  <si>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</si>
  <si>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</si>
  <si>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</si>
  <si>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</si>
  <si>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</si>
  <si>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</si>
  <si>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</si>
  <si>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</si>
  <si>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</si>
  <si>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</si>
  <si>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</si>
  <si>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</si>
  <si>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</si>
  <si>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</si>
  <si>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</si>
  <si>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</si>
  <si>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</si>
  <si>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</si>
  <si>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</si>
  <si>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</si>
  <si>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</si>
  <si>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</si>
  <si>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</si>
  <si>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</si>
  <si>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</si>
  <si>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</si>
  <si>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</si>
  <si>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</si>
  <si>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</si>
  <si>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</si>
  <si>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</si>
  <si>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</si>
  <si>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</si>
  <si>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</si>
  <si>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</si>
  <si>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</si>
  <si>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</si>
  <si>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</si>
  <si>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</si>
  <si>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</si>
  <si>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</si>
  <si>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</si>
  <si>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</si>
  <si>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</si>
  <si>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</si>
  <si>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</si>
  <si>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</si>
  <si>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</si>
  <si>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</si>
  <si>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</si>
  <si>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</si>
  <si>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</si>
  <si>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</si>
  <si>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</si>
  <si>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</si>
  <si>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</si>
  <si>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</si>
  <si>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</si>
  <si>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</si>
  <si>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</si>
  <si>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</si>
  <si>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</si>
  <si>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</si>
  <si>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</si>
  <si>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</si>
  <si>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</si>
  <si>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</si>
  <si>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</si>
  <si>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</si>
  <si>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</si>
  <si>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</si>
  <si>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</si>
  <si>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</si>
  <si>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</si>
  <si>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</si>
  <si>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</si>
  <si>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</si>
  <si>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</si>
  <si>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</si>
  <si>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</si>
  <si>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</si>
  <si>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</si>
  <si>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</si>
  <si>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</si>
  <si>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</si>
  <si>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</si>
  <si>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</si>
  <si>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</si>
  <si>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</si>
  <si>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</si>
  <si>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</si>
  <si>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</si>
  <si>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</si>
  <si>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</si>
  <si>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</si>
  <si>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</si>
  <si>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</si>
  <si>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</si>
  <si>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</si>
  <si>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</si>
  <si>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</si>
  <si>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</si>
  <si>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</si>
  <si>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</si>
  <si>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</si>
  <si>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</si>
  <si>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</si>
  <si>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</si>
  <si>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</si>
  <si>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</si>
  <si>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</si>
  <si>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</si>
  <si>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</si>
  <si>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</si>
  <si>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</si>
  <si>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</si>
  <si>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</si>
  <si>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</si>
  <si>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</si>
  <si>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</si>
  <si>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</si>
  <si>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</si>
  <si>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</si>
  <si>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</si>
  <si>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</si>
  <si>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</si>
  <si>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</si>
  <si>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</si>
  <si>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</si>
  <si>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</si>
  <si>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</si>
  <si>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</si>
  <si>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</si>
  <si>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</si>
  <si>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</si>
  <si>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</si>
  <si>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</si>
  <si>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</si>
  <si>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</si>
  <si>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</si>
  <si>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</si>
  <si>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</si>
  <si>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</si>
  <si>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</si>
  <si>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</si>
  <si>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</si>
  <si>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</si>
  <si>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</si>
  <si>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</si>
  <si>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</si>
  <si>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</si>
  <si>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</si>
  <si>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</si>
  <si>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</si>
  <si>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</si>
  <si>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</si>
  <si>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</si>
  <si>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</si>
  <si>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</si>
  <si>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</si>
  <si>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</si>
  <si>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</si>
  <si>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</si>
  <si>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</si>
  <si>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</si>
  <si>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</si>
  <si>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</si>
  <si>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</si>
  <si>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</si>
  <si>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</si>
  <si>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</si>
  <si>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</si>
  <si>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</si>
  <si>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</si>
  <si>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</si>
  <si>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</si>
  <si>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</si>
  <si>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</si>
  <si>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</si>
  <si>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</si>
  <si>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</si>
  <si>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</si>
  <si>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</si>
  <si>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</si>
  <si>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</si>
  <si>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</si>
  <si>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</si>
  <si>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</si>
  <si>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</si>
  <si>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</si>
  <si>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</si>
  <si>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</si>
  <si>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</si>
  <si>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</si>
  <si>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</si>
  <si>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</si>
  <si>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</si>
  <si>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</si>
  <si>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</si>
  <si>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</si>
  <si>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</si>
  <si>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</si>
  <si>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</si>
  <si>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</si>
  <si>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</si>
  <si>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</si>
  <si>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</si>
  <si>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</si>
  <si>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</si>
  <si>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</si>
  <si>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</si>
  <si>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</si>
  <si>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</si>
  <si>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</si>
  <si>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</si>
  <si>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</si>
  <si>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</si>
  <si>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</si>
  <si>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</si>
  <si>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</si>
  <si>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</si>
  <si>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</si>
  <si>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</si>
  <si>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</si>
  <si>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</si>
  <si>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</si>
  <si>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</si>
  <si>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</si>
  <si>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</si>
  <si>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</si>
  <si>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</si>
  <si>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</si>
  <si>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</si>
  <si>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</si>
  <si>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</si>
  <si>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</si>
  <si>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</si>
  <si>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</si>
  <si>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</si>
  <si>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</si>
  <si>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</si>
  <si>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</si>
  <si>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</si>
  <si>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</si>
  <si>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</si>
  <si>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</si>
  <si>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</si>
  <si>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</si>
  <si>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</si>
  <si>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</si>
  <si>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</si>
  <si>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</si>
  <si>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</si>
  <si>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</si>
  <si>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</si>
  <si>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</si>
  <si>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</si>
  <si>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</si>
  <si>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</si>
  <si>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</si>
  <si>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</si>
  <si>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</si>
  <si>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</si>
  <si>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</si>
  <si>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</si>
  <si>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</si>
  <si>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</si>
  <si>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</si>
  <si>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</si>
  <si>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</si>
  <si>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</si>
  <si>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</si>
  <si>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</si>
  <si>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</si>
  <si>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</si>
  <si>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</si>
  <si>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</si>
  <si>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</si>
  <si>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</si>
  <si>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</si>
  <si>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</si>
  <si>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</si>
  <si>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</si>
  <si>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</si>
  <si>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</si>
  <si>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</si>
  <si>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</si>
  <si>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</si>
  <si>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</si>
  <si>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</si>
  <si>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</si>
  <si>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</si>
  <si>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</si>
  <si>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</si>
  <si>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</si>
  <si>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</si>
  <si>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</si>
  <si>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</si>
  <si>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</si>
  <si>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</si>
  <si>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</si>
  <si>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</si>
  <si>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</si>
  <si>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</si>
  <si>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</si>
  <si>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</si>
  <si>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</si>
  <si>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</si>
  <si>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</si>
  <si>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</si>
  <si>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</si>
  <si>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</si>
  <si>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</si>
  <si>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</si>
  <si>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</si>
  <si>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</si>
  <si>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</si>
  <si>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</si>
  <si>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</si>
  <si>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</si>
  <si>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</si>
  <si>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</si>
  <si>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</si>
  <si>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</si>
  <si>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</si>
  <si>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</si>
  <si>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</si>
  <si>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</si>
  <si>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</si>
  <si>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</si>
  <si>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</si>
  <si>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</si>
  <si>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</si>
  <si>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</si>
  <si>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</si>
  <si>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</si>
  <si>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</si>
  <si>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</si>
  <si>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</si>
  <si>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</si>
  <si>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</si>
  <si>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</si>
  <si>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</si>
  <si>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</si>
  <si>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</si>
  <si>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</si>
  <si>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</si>
  <si>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</si>
  <si>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</si>
  <si>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</si>
  <si>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</si>
  <si>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</si>
  <si>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</si>
  <si>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</si>
  <si>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</si>
  <si>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</si>
  <si>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</si>
  <si>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</si>
  <si>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</si>
  <si>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</si>
  <si>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</si>
  <si>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</si>
  <si>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</si>
  <si>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</si>
  <si>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</si>
  <si>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</si>
  <si>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</si>
  <si>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</si>
  <si>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</si>
  <si>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</si>
  <si>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</si>
  <si>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</si>
  <si>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</si>
  <si>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</si>
  <si>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</si>
  <si>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</si>
  <si>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</si>
  <si>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</si>
  <si>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</si>
  <si>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</si>
  <si>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</si>
  <si>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</si>
  <si>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</si>
  <si>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</si>
  <si>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</si>
  <si>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</si>
  <si>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</si>
  <si>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</si>
  <si>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</si>
  <si>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</si>
  <si>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</si>
  <si>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</si>
  <si>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</si>
  <si>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</si>
  <si>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</si>
  <si>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</si>
  <si>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</si>
  <si>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</si>
  <si>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</si>
  <si>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</si>
  <si>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</si>
  <si>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</si>
  <si>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</si>
  <si>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</si>
  <si>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</si>
  <si>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</si>
  <si>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</si>
  <si>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</si>
  <si>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</si>
  <si>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</si>
  <si>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</si>
  <si>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</si>
  <si>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</si>
  <si>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</si>
  <si>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</si>
  <si>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</si>
  <si>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</si>
  <si>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</si>
  <si>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</si>
  <si>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</si>
  <si>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</si>
  <si>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</si>
  <si>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</si>
  <si>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</si>
  <si>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</si>
  <si>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</si>
  <si>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</si>
  <si>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</si>
  <si>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</si>
  <si>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</si>
  <si>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</si>
  <si>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</si>
  <si>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</si>
  <si>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</si>
  <si>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</si>
  <si>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</si>
  <si>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</si>
  <si>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</si>
  <si>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</si>
  <si>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</si>
  <si>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</si>
  <si>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</si>
  <si>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</si>
  <si>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</si>
  <si>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</si>
  <si>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</si>
  <si>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</si>
  <si>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</si>
  <si>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</si>
  <si>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</si>
  <si>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</si>
  <si>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</si>
  <si>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</si>
  <si>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</si>
  <si>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</si>
  <si>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</si>
  <si>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</si>
  <si>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</si>
  <si>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</si>
  <si>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</si>
  <si>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</si>
  <si>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</si>
  <si>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</si>
  <si>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</si>
  <si>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</si>
  <si>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</si>
  <si>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</si>
  <si>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</si>
  <si>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</si>
  <si>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</si>
  <si>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</si>
  <si>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</si>
  <si>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</si>
  <si>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</si>
  <si>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</si>
  <si>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</si>
  <si>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</si>
  <si>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</si>
  <si>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</si>
  <si>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</si>
  <si>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</si>
  <si>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</si>
  <si>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</si>
  <si>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</si>
  <si>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</si>
  <si>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</si>
  <si>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</si>
  <si>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</si>
  <si>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</si>
  <si>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</si>
  <si>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</si>
  <si>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</si>
  <si>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</si>
  <si>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</si>
  <si>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</si>
  <si>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</si>
  <si>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</si>
  <si>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</si>
  <si>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</si>
  <si>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</si>
  <si>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</si>
  <si>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</si>
  <si>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</si>
  <si>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</si>
  <si>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</si>
  <si>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</si>
  <si>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</si>
  <si>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</si>
  <si>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</si>
  <si>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</si>
  <si>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</si>
  <si>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</si>
  <si>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</si>
  <si>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</si>
  <si>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</si>
  <si>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</si>
  <si>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</si>
  <si>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</si>
  <si>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</si>
  <si>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</si>
  <si>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</si>
  <si>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</si>
  <si>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</si>
  <si>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</si>
  <si>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</si>
  <si>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</si>
  <si>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</si>
  <si>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</si>
  <si>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</si>
  <si>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</si>
  <si>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</si>
  <si>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</si>
  <si>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</si>
  <si>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</si>
  <si>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</si>
  <si>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</si>
  <si>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</si>
  <si>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</si>
  <si>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</si>
  <si>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</si>
  <si>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</si>
  <si>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</si>
  <si>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</si>
  <si>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</si>
  <si>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</si>
  <si>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</si>
  <si>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</si>
  <si>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</si>
  <si>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</si>
  <si>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</si>
  <si>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</si>
  <si>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</si>
  <si>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</si>
  <si>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</si>
  <si>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</si>
  <si>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</si>
  <si>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</si>
  <si>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</si>
  <si>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</si>
  <si>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</si>
  <si>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</si>
  <si>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</si>
  <si>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</si>
  <si>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</si>
  <si>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</si>
  <si>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</si>
  <si>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</si>
  <si>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</si>
  <si>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</si>
  <si>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</si>
  <si>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</si>
  <si>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</si>
  <si>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</si>
  <si>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</si>
  <si>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</si>
  <si>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</si>
  <si>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</si>
  <si>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</si>
  <si>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</si>
  <si>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</si>
  <si>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</si>
  <si>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</si>
  <si>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</si>
  <si>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</si>
  <si>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</si>
  <si>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</si>
  <si>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</si>
  <si>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</si>
  <si>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</si>
  <si>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</si>
  <si>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</si>
  <si>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</si>
  <si>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</si>
  <si>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</si>
  <si>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</si>
  <si>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</si>
  <si>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</si>
  <si>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</si>
  <si>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</si>
  <si>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</si>
  <si>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</si>
  <si>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</si>
  <si>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</si>
  <si>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</si>
  <si>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</si>
  <si>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</si>
  <si>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</si>
  <si>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</si>
  <si>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</si>
  <si>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</si>
  <si>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</si>
  <si>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</si>
  <si>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</si>
  <si>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</si>
  <si>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</si>
  <si>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</si>
  <si>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</si>
  <si>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</si>
  <si>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</si>
  <si>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</si>
  <si>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</si>
  <si>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</si>
  <si>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</si>
  <si>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</si>
  <si>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</si>
  <si>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</si>
  <si>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</si>
  <si>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</si>
  <si>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</si>
  <si>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</si>
  <si>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</si>
  <si>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</si>
  <si>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</si>
  <si>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</si>
  <si>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</si>
  <si>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</si>
  <si>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</si>
  <si>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</si>
  <si>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</si>
  <si>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</si>
  <si>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</si>
  <si>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</si>
  <si>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</si>
  <si>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</si>
  <si>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</si>
  <si>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</si>
  <si>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</si>
  <si>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</si>
  <si>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</si>
  <si>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</si>
  <si>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</si>
  <si>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</si>
  <si>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</si>
  <si>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</si>
  <si>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</si>
  <si>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</si>
  <si>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</si>
  <si>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</si>
  <si>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</si>
  <si>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</si>
  <si>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</si>
  <si>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</si>
  <si>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</si>
  <si>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</si>
  <si>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</si>
  <si>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</si>
  <si>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</si>
  <si>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</si>
  <si>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</si>
  <si>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</si>
  <si>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</si>
  <si>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</si>
  <si>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</si>
  <si>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</si>
  <si>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</si>
  <si>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</si>
  <si>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</si>
  <si>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</si>
  <si>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</si>
  <si>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</si>
  <si>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</si>
  <si>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</si>
  <si>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</si>
  <si>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</si>
  <si>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</si>
  <si>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</si>
  <si>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</si>
  <si>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</si>
  <si>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</si>
  <si>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</si>
  <si>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</si>
  <si>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</si>
  <si>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</si>
  <si>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</si>
  <si>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</si>
  <si>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</si>
  <si>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</si>
  <si>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</si>
  <si>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</si>
  <si>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</si>
  <si>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</si>
  <si>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</si>
  <si>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</si>
  <si>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</si>
  <si>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</si>
  <si>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</si>
  <si>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</si>
  <si>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</si>
  <si>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</si>
  <si>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</si>
  <si>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</si>
  <si>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</si>
  <si>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</si>
  <si>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</si>
  <si>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</si>
  <si>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</si>
  <si>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</si>
  <si>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</si>
  <si>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</si>
  <si>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</si>
  <si>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</si>
  <si>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</si>
  <si>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</si>
  <si>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</si>
  <si>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</si>
  <si>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</si>
  <si>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</si>
  <si>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</si>
  <si>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</si>
  <si>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</si>
  <si>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</si>
  <si>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</si>
  <si>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</si>
  <si>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</si>
  <si>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</si>
  <si>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</si>
  <si>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</si>
  <si>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</si>
  <si>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</si>
  <si>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</si>
  <si>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</si>
  <si>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</si>
  <si>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</si>
  <si>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</si>
  <si>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</si>
  <si>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</si>
  <si>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</si>
  <si>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</si>
  <si>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</si>
  <si>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</si>
  <si>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</si>
  <si>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</si>
  <si>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</si>
  <si>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</si>
  <si>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</si>
  <si>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</si>
  <si>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</si>
  <si>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</si>
  <si>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</si>
  <si>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</si>
  <si>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</si>
  <si>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</si>
  <si>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</si>
  <si>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</si>
  <si>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</si>
  <si>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</si>
  <si>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</si>
  <si>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</si>
  <si>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</si>
  <si>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</si>
  <si>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</si>
  <si>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</si>
  <si>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</si>
  <si>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</si>
  <si>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</si>
  <si>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</si>
  <si>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</si>
  <si>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</si>
  <si>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</si>
  <si>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</si>
  <si>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</si>
  <si>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</si>
  <si>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</si>
  <si>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</si>
  <si>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</si>
  <si>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</si>
  <si>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</si>
  <si>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</si>
  <si>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</si>
  <si>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</si>
  <si>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</si>
  <si>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</si>
  <si>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</si>
  <si>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</si>
  <si>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</si>
  <si>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</si>
  <si>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</si>
  <si>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</si>
  <si>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</si>
  <si>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</si>
  <si>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</si>
  <si>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</si>
  <si>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</si>
  <si>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</si>
  <si>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</si>
  <si>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</si>
  <si>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</si>
  <si>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</si>
  <si>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</si>
  <si>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</si>
  <si>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</si>
  <si>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</si>
  <si>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</si>
  <si>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</si>
  <si>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</si>
  <si>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</si>
  <si>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</si>
  <si>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</si>
  <si>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</si>
  <si>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</si>
  <si>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</si>
  <si>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</si>
  <si>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</si>
  <si>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</si>
  <si>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</si>
  <si>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</si>
  <si>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</si>
  <si>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</si>
  <si>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</si>
  <si>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</si>
  <si>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</si>
  <si>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</si>
  <si>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</si>
  <si>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</si>
  <si>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</si>
  <si>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</si>
  <si>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</si>
  <si>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</si>
  <si>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</si>
  <si>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</si>
  <si>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</si>
  <si>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</si>
  <si>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</si>
  <si>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</si>
  <si>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</si>
  <si>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</si>
  <si>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</si>
  <si>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</si>
  <si>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</si>
  <si>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</si>
  <si>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</si>
  <si>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</si>
  <si>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</si>
  <si>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</si>
  <si>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</si>
  <si>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</si>
  <si>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</si>
  <si>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</si>
  <si>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</si>
  <si>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</si>
  <si>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</si>
  <si>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</si>
  <si>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</si>
  <si>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</si>
  <si>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</si>
  <si>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</si>
  <si>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</si>
  <si>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</si>
  <si>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</si>
  <si>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</si>
  <si>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</si>
  <si>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</si>
  <si>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</si>
  <si>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</si>
  <si>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</si>
  <si>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</si>
  <si>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</si>
  <si>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</si>
  <si>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</si>
  <si>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</si>
  <si>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</si>
  <si>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</si>
  <si>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</si>
  <si>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</si>
  <si>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</si>
  <si>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</si>
  <si>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</si>
  <si>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</si>
  <si>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</si>
  <si>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</si>
  <si>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</si>
  <si>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</si>
  <si>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</si>
  <si>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</si>
  <si>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</si>
  <si>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</si>
  <si>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</si>
  <si>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</si>
  <si>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</si>
  <si>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</si>
  <si>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</si>
  <si>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</si>
  <si>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</si>
  <si>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</si>
  <si>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</si>
  <si>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</si>
  <si>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</si>
  <si>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</si>
  <si>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</si>
  <si>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</si>
  <si>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</si>
  <si>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</si>
  <si>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</si>
  <si>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</si>
  <si>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</si>
  <si>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</si>
  <si>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</si>
  <si>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</si>
  <si>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</si>
  <si>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</si>
  <si>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</si>
  <si>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</si>
  <si>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</si>
  <si>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</si>
  <si>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</si>
  <si>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</si>
  <si>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</si>
  <si>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</si>
  <si>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</si>
  <si>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</si>
  <si>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</si>
  <si>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</si>
  <si>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</si>
  <si>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</si>
  <si>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</si>
  <si>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</si>
  <si>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</si>
  <si>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</si>
  <si>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</si>
  <si>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</si>
  <si>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</si>
  <si>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</si>
  <si>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</si>
  <si>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</si>
  <si>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</si>
  <si>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</si>
  <si>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</si>
  <si>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</si>
  <si>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</si>
  <si>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</si>
  <si>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</si>
  <si>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</si>
  <si>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</si>
  <si>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</si>
  <si>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</si>
  <si>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</si>
  <si>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</si>
  <si>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</si>
  <si>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</si>
  <si>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</si>
  <si>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</si>
  <si>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</si>
  <si>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</si>
  <si>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</si>
  <si>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</si>
  <si>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</si>
  <si>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</si>
  <si>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</si>
  <si>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</si>
  <si>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</si>
  <si>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</si>
  <si>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</si>
  <si>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</si>
  <si>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</si>
  <si>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</si>
  <si>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</si>
  <si>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</si>
  <si>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</si>
  <si>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</si>
  <si>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</si>
  <si>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</si>
  <si>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</si>
  <si>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</si>
  <si>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</si>
  <si>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</si>
  <si>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</si>
  <si>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</si>
  <si>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</si>
  <si>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</si>
  <si>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</si>
  <si>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</si>
  <si>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</si>
  <si>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</si>
  <si>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</si>
  <si>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</si>
  <si>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</si>
  <si>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</si>
  <si>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</si>
  <si>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</si>
  <si>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</si>
  <si>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</si>
  <si>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</si>
  <si>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</si>
  <si>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</si>
  <si>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</si>
  <si>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</si>
  <si>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</si>
  <si>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</si>
  <si>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</si>
  <si>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</si>
  <si>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</si>
  <si>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</si>
  <si>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</si>
  <si>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</si>
  <si>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</si>
  <si>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</si>
  <si>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</si>
  <si>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</si>
  <si>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</si>
  <si>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</si>
  <si>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</si>
  <si>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</si>
  <si>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</si>
  <si>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</si>
  <si>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</si>
  <si>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</si>
  <si>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</si>
  <si>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</si>
  <si>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</si>
  <si>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</si>
  <si>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</si>
  <si>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</si>
  <si>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</si>
  <si>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</si>
  <si>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</si>
  <si>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</si>
  <si>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</si>
  <si>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</si>
  <si>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</si>
  <si>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</si>
  <si>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</si>
  <si>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</si>
  <si>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</si>
  <si>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</si>
  <si>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</si>
  <si>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</si>
  <si>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</si>
  <si>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</si>
  <si>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</si>
  <si>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</si>
  <si>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</si>
  <si>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</si>
  <si>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</si>
  <si>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</si>
  <si>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</si>
  <si>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</si>
  <si>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</si>
  <si>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</si>
  <si>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</si>
  <si>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</si>
  <si>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</si>
  <si>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</si>
  <si>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</si>
  <si>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</si>
  <si>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</si>
  <si>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</si>
  <si>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</si>
  <si>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</si>
  <si>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</si>
  <si>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</si>
  <si>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</si>
  <si>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</si>
  <si>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</si>
  <si>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</si>
  <si>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</si>
  <si>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</si>
  <si>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</si>
  <si>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</si>
  <si>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</si>
  <si>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</si>
  <si>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</si>
  <si>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</si>
  <si>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</si>
  <si>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</si>
  <si>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</si>
  <si>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</si>
  <si>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</si>
  <si>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</si>
  <si>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</si>
  <si>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</si>
  <si>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</si>
  <si>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</si>
  <si>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</si>
  <si>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</si>
  <si>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</si>
  <si>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</si>
  <si>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</si>
  <si>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</si>
  <si>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</si>
  <si>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</si>
  <si>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</si>
  <si>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</si>
  <si>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</si>
  <si>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</si>
  <si>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</si>
  <si>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</si>
  <si>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</si>
  <si>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</si>
  <si>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</si>
  <si>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</si>
  <si>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</si>
  <si>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</si>
  <si>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</si>
  <si>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</si>
  <si>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</si>
  <si>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</si>
  <si>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</si>
  <si>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</si>
  <si>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</si>
  <si>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</si>
  <si>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</si>
  <si>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</si>
  <si>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</si>
  <si>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</si>
  <si>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</si>
  <si>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</si>
  <si>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</si>
  <si>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</si>
  <si>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</si>
  <si>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</si>
  <si>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</si>
  <si>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</si>
  <si>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</si>
  <si>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</si>
  <si>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</si>
  <si>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</si>
  <si>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</si>
  <si>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</si>
  <si>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</si>
  <si>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</si>
  <si>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</si>
  <si>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</si>
  <si>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</si>
  <si>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</si>
  <si>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</si>
  <si>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</si>
  <si>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</si>
  <si>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</si>
  <si>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</si>
  <si>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</si>
  <si>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</si>
  <si>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</si>
  <si>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</si>
  <si>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</si>
  <si>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</si>
  <si>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</si>
  <si>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</si>
  <si>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</si>
  <si>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</si>
  <si>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</si>
  <si>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</si>
  <si>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</si>
  <si>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</si>
  <si>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</si>
  <si>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</si>
  <si>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</si>
  <si>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</si>
  <si>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</si>
  <si>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</si>
  <si>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</si>
  <si>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</si>
  <si>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</si>
  <si>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</si>
  <si>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</si>
  <si>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</si>
  <si>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</si>
  <si>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</si>
  <si>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</si>
  <si>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</si>
  <si>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</si>
  <si>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</si>
  <si>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</si>
  <si>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</si>
  <si>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</si>
  <si>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</si>
  <si>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</si>
  <si>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</si>
  <si>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</si>
  <si>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</si>
  <si>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</si>
  <si>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</si>
  <si>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</si>
  <si>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</si>
  <si>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</si>
  <si>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</si>
  <si>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</si>
  <si>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</si>
  <si>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</si>
  <si>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</si>
  <si>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</si>
  <si>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</si>
  <si>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</si>
  <si>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</si>
  <si>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</si>
  <si>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</si>
  <si>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</si>
  <si>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</si>
  <si>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</si>
  <si>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</si>
  <si>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</si>
  <si>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</si>
  <si>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</si>
  <si>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</si>
  <si>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</si>
  <si>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</si>
  <si>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</si>
  <si>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</si>
  <si>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</si>
  <si>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</si>
  <si>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</si>
  <si>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</si>
  <si>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</si>
  <si>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</si>
  <si>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</si>
  <si>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</si>
  <si>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</si>
  <si>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</si>
  <si>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</si>
  <si>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</si>
  <si>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</si>
  <si>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</si>
  <si>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</si>
  <si>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</si>
  <si>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</si>
  <si>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</si>
  <si>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</si>
  <si>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</si>
  <si>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</si>
  <si>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</si>
  <si>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</si>
  <si>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</si>
  <si>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</si>
  <si>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</si>
  <si>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</si>
  <si>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</si>
  <si>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</si>
  <si>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</si>
  <si>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</si>
  <si>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</si>
  <si>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</si>
  <si>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</si>
  <si>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</si>
  <si>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</si>
  <si>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</si>
  <si>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</si>
  <si>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</si>
  <si>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</si>
  <si>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</si>
  <si>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</si>
  <si>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</si>
  <si>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</si>
  <si>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</si>
  <si>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</si>
  <si>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</si>
  <si>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</si>
  <si>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</si>
  <si>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</si>
  <si>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</si>
  <si>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</si>
  <si>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</si>
  <si>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</si>
  <si>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</si>
  <si>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</si>
  <si>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</si>
  <si>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</si>
  <si>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</si>
  <si>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</si>
  <si>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</si>
  <si>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</si>
  <si>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</si>
  <si>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</si>
  <si>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</si>
  <si>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</si>
  <si>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</si>
  <si>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</si>
  <si>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</si>
  <si>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</si>
  <si>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</si>
  <si>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</si>
  <si>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</si>
  <si>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</si>
  <si>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</si>
  <si>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</si>
  <si>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</si>
  <si>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</si>
  <si>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</si>
  <si>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</si>
  <si>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</si>
  <si>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</si>
  <si>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</si>
  <si>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</si>
  <si>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</si>
  <si>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</si>
  <si>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</si>
  <si>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</si>
  <si>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</si>
  <si>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</si>
  <si>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</si>
  <si>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</si>
  <si>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</si>
  <si>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</si>
  <si>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</si>
  <si>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</si>
  <si>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</si>
  <si>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</si>
  <si>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</si>
  <si>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</si>
  <si>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</si>
  <si>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</si>
  <si>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</si>
  <si>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</si>
  <si>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</si>
  <si>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</si>
  <si>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</si>
  <si>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</si>
  <si>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</si>
  <si>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</si>
  <si>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</si>
  <si>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</si>
  <si>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</si>
  <si>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</si>
  <si>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</si>
  <si>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</si>
  <si>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</si>
  <si>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</si>
  <si>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</si>
  <si>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</si>
  <si>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</si>
  <si>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</si>
  <si>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</si>
  <si>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</si>
  <si>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</si>
  <si>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</si>
  <si>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</si>
  <si>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</si>
  <si>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</si>
  <si>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</si>
  <si>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</si>
  <si>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</si>
  <si>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</si>
  <si>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</si>
  <si>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</si>
  <si>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</si>
  <si>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</si>
  <si>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</si>
  <si>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</si>
  <si>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</si>
  <si>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</si>
  <si>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</si>
  <si>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</si>
  <si>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</si>
  <si>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</si>
  <si>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</si>
  <si>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</si>
  <si>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</si>
  <si>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</si>
  <si>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</si>
  <si>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</si>
  <si>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</si>
  <si>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</si>
  <si>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</si>
  <si>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</si>
  <si>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</si>
  <si>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</si>
  <si>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</si>
  <si>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</si>
  <si>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</si>
  <si>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</si>
  <si>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</si>
  <si>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</si>
  <si>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</si>
  <si>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</si>
  <si>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</si>
  <si>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</si>
  <si>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</si>
  <si>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</si>
  <si>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</si>
  <si>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</si>
  <si>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</si>
  <si>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</si>
  <si>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</si>
  <si>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</si>
  <si>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</si>
  <si>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</si>
  <si>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</si>
  <si>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</si>
  <si>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</si>
  <si>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</si>
  <si>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</si>
  <si>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</si>
  <si>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</si>
  <si>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</si>
  <si>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</si>
  <si>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</si>
  <si>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</si>
  <si>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</si>
  <si>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</si>
  <si>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</si>
  <si>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</si>
  <si>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</si>
  <si>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</si>
  <si>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</si>
  <si>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</si>
  <si>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</si>
  <si>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</si>
  <si>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</si>
  <si>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</si>
  <si>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</si>
  <si>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</si>
  <si>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</si>
  <si>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</si>
  <si>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</si>
  <si>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</si>
  <si>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</si>
  <si>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</si>
  <si>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</si>
  <si>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</si>
  <si>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</si>
  <si>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</si>
  <si>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</si>
  <si>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</si>
  <si>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</si>
  <si>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</si>
  <si>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</si>
  <si>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</si>
  <si>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</si>
  <si>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</si>
  <si>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</si>
  <si>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</si>
  <si>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</si>
  <si>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</si>
  <si>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</si>
  <si>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</si>
  <si>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</si>
  <si>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</si>
  <si>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</si>
  <si>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</si>
  <si>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</si>
  <si>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</si>
  <si>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</si>
  <si>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</si>
  <si>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</si>
  <si>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</si>
  <si>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</si>
  <si>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</si>
  <si>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</si>
  <si>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</si>
  <si>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</si>
  <si>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</si>
  <si>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</si>
  <si>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</si>
  <si>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</si>
  <si>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</si>
  <si>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</si>
  <si>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</si>
  <si>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</si>
  <si>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</si>
  <si>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</si>
  <si>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</si>
  <si>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</si>
  <si>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</si>
  <si>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</si>
  <si>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</si>
  <si>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</si>
  <si>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</si>
  <si>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</si>
  <si>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</si>
  <si>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</si>
  <si>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</si>
  <si>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</si>
  <si>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</si>
  <si>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</si>
  <si>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</si>
  <si>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</si>
  <si>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</si>
  <si>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</si>
  <si>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</si>
  <si>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</si>
  <si>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</si>
  <si>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</si>
  <si>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</si>
  <si>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</si>
  <si>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</si>
  <si>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</si>
  <si>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</si>
  <si>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</si>
  <si>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</si>
  <si>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</si>
  <si>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</si>
  <si>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</si>
  <si>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</si>
  <si>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</si>
  <si>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</si>
  <si>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</si>
  <si>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</si>
  <si>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</si>
  <si>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</si>
  <si>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</si>
  <si>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</si>
  <si>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</si>
  <si>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</si>
  <si>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</si>
  <si>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</si>
  <si>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</si>
  <si>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</si>
  <si>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</si>
  <si>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</si>
  <si>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</si>
  <si>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</si>
  <si>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</si>
  <si>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</si>
  <si>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</si>
  <si>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</si>
  <si>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</si>
  <si>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</si>
  <si>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</si>
  <si>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</si>
  <si>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</si>
  <si>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</si>
  <si>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</si>
  <si>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</si>
  <si>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</si>
  <si>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</si>
  <si>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</si>
  <si>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</si>
  <si>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</si>
  <si>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</si>
  <si>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</si>
  <si>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</si>
  <si>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</si>
  <si>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</si>
  <si>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</si>
  <si>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</si>
  <si>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</si>
  <si>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</si>
  <si>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</si>
  <si>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</si>
  <si>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</si>
  <si>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</si>
  <si>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</si>
  <si>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</si>
  <si>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</si>
  <si>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</si>
  <si>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</si>
  <si>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</si>
  <si>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</si>
  <si>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</si>
  <si>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</si>
  <si>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</si>
  <si>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</si>
  <si>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</si>
  <si>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</si>
  <si>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</si>
  <si>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</si>
  <si>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</si>
  <si>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</si>
  <si>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</si>
  <si>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</si>
  <si>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</si>
  <si>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</si>
  <si>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</si>
  <si>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</si>
  <si>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</si>
  <si>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</si>
  <si>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</si>
  <si>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</si>
  <si>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</si>
  <si>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</si>
  <si>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</si>
  <si>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</si>
  <si>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</si>
  <si>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</si>
  <si>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</si>
  <si>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</si>
  <si>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</si>
  <si>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</si>
  <si>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</si>
  <si>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</si>
  <si>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</si>
  <si>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</si>
  <si>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</si>
  <si>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</si>
  <si>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</si>
  <si>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</si>
  <si>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</si>
  <si>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</si>
  <si>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</si>
  <si>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</si>
  <si>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</si>
  <si>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</si>
  <si>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</si>
  <si>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</si>
  <si>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</si>
  <si>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</si>
  <si>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</si>
  <si>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</si>
  <si>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</si>
  <si>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</si>
  <si>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</si>
  <si>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</si>
  <si>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</si>
  <si>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</si>
  <si>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</si>
  <si>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</si>
  <si>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</si>
  <si>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</si>
  <si>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</si>
  <si>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</si>
  <si>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</si>
  <si>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</si>
  <si>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</si>
  <si>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</si>
  <si>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</si>
  <si>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</si>
  <si>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</si>
  <si>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</si>
  <si>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</si>
  <si>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</si>
  <si>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</si>
  <si>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</si>
  <si>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</si>
  <si>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</si>
  <si>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</si>
  <si>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</si>
  <si>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</si>
  <si>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</si>
  <si>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</si>
  <si>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</si>
  <si>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</si>
  <si>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</si>
  <si>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</si>
  <si>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</si>
  <si>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</si>
  <si>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</si>
  <si>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</si>
  <si>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</si>
  <si>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</si>
  <si>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</si>
  <si>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</si>
  <si>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</si>
  <si>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</si>
  <si>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</si>
  <si>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</si>
  <si>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</si>
  <si>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</si>
  <si>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</si>
  <si>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</si>
  <si>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</si>
  <si>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</si>
  <si>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</si>
  <si>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</si>
  <si>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</si>
  <si>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</si>
  <si>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</si>
  <si>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</si>
  <si>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</si>
  <si>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</si>
  <si>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</si>
  <si>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</si>
  <si>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</si>
  <si>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</si>
  <si>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</si>
  <si>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</si>
  <si>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</si>
  <si>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</si>
  <si>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</si>
  <si>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</si>
  <si>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</si>
  <si>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</si>
  <si>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</si>
  <si>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</si>
  <si>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</si>
  <si>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</si>
  <si>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</si>
  <si>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</si>
  <si>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</si>
  <si>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</si>
  <si>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</si>
  <si>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</si>
  <si>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</si>
  <si>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</si>
  <si>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</si>
  <si>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</si>
  <si>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</si>
  <si>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</si>
  <si>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</si>
  <si>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</si>
  <si>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</si>
  <si>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</si>
  <si>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</si>
  <si>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</si>
  <si>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</si>
  <si>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</si>
  <si>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</si>
  <si>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</si>
  <si>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</si>
  <si>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</si>
  <si>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</si>
  <si>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</si>
  <si>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</si>
  <si>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</si>
  <si>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</si>
  <si>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</si>
  <si>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</si>
  <si>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</si>
  <si>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</si>
  <si>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</si>
  <si>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</si>
  <si>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</si>
  <si>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</si>
  <si>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</si>
  <si>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</si>
  <si>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</si>
  <si>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</si>
  <si>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</si>
  <si>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</si>
  <si>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</si>
  <si>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</si>
  <si>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</si>
  <si>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</si>
  <si>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</si>
  <si>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</si>
  <si>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</si>
  <si>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</si>
  <si>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</si>
  <si>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</si>
  <si>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</si>
  <si>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</si>
  <si>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</si>
  <si>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</si>
  <si>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</si>
  <si>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</si>
  <si>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</si>
  <si>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</si>
  <si>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</si>
  <si>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</si>
  <si>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</si>
  <si>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</si>
  <si>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</si>
  <si>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</si>
  <si>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</si>
  <si>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</si>
  <si>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</si>
  <si>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</si>
  <si>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</si>
  <si>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</si>
  <si>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</si>
  <si>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</si>
  <si>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</si>
  <si>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</si>
  <si>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</si>
  <si>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</si>
  <si>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</si>
  <si>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</si>
  <si>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</si>
  <si>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</si>
  <si>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</si>
  <si>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</si>
  <si>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</si>
  <si>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</si>
  <si>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</si>
  <si>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</si>
  <si>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</si>
  <si>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</si>
  <si>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</si>
  <si>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</si>
  <si>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</si>
  <si>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</si>
  <si>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</si>
  <si>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</si>
  <si>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</si>
  <si>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</si>
  <si>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</si>
  <si>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</si>
  <si>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</si>
  <si>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</si>
  <si>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</si>
  <si>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</si>
  <si>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</si>
  <si>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</si>
  <si>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</si>
  <si>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</si>
  <si>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</si>
  <si>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</si>
  <si>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</si>
  <si>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</si>
  <si>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</si>
  <si>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</si>
  <si>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</si>
  <si>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</si>
  <si>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</si>
  <si>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</si>
  <si>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</si>
  <si>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</si>
  <si>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</si>
  <si>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</si>
  <si>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</si>
  <si>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</si>
  <si>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</si>
  <si>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</si>
  <si>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</si>
  <si>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</si>
  <si>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</si>
  <si>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</si>
  <si>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</si>
  <si>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</si>
  <si>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</si>
  <si>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</si>
  <si>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</si>
  <si>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</si>
  <si>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</si>
  <si>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</si>
  <si>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</si>
  <si>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</si>
  <si>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</si>
  <si>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</si>
  <si>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</si>
  <si>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</si>
  <si>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</si>
  <si>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</si>
  <si>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</si>
  <si>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</si>
  <si>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</si>
  <si>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</si>
  <si>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</si>
  <si>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</si>
  <si>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</si>
  <si>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</si>
  <si>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</si>
  <si>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</si>
  <si>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</si>
  <si>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</si>
  <si>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</si>
  <si>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</si>
  <si>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</si>
  <si>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</si>
  <si>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</si>
  <si>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</si>
  <si>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</si>
  <si>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</si>
  <si>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</si>
  <si>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</si>
  <si>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</si>
  <si>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</si>
  <si>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</si>
  <si>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</si>
  <si>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</si>
  <si>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</si>
  <si>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</si>
  <si>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</si>
  <si>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</si>
  <si>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</si>
  <si>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</si>
  <si>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</si>
  <si>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</si>
  <si>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</si>
  <si>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</si>
  <si>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</si>
  <si>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</si>
  <si>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</si>
  <si>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</si>
  <si>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</si>
  <si>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</si>
  <si>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</si>
  <si>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</si>
  <si>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</si>
  <si>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</si>
  <si>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</si>
  <si>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</si>
  <si>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</si>
  <si>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</si>
  <si>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</si>
  <si>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</si>
  <si>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</si>
  <si>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</si>
  <si>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</si>
  <si>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</si>
  <si>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</si>
  <si>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</si>
  <si>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</si>
  <si>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</si>
  <si>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</si>
  <si>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</si>
  <si>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</si>
  <si>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</si>
  <si>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</si>
  <si>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</si>
  <si>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</si>
  <si>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</si>
  <si>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</si>
  <si>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</si>
  <si>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</si>
  <si>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</si>
  <si>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</si>
  <si>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</si>
  <si>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</si>
  <si>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</si>
  <si>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</si>
  <si>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</si>
  <si>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</si>
  <si>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</si>
  <si>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</si>
  <si>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</si>
  <si>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</si>
  <si>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</si>
  <si>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</si>
  <si>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</si>
  <si>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</si>
  <si>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</si>
  <si>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</si>
  <si>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</si>
  <si>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</si>
  <si>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</si>
  <si>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</si>
  <si>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</si>
  <si>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</si>
  <si>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</si>
  <si>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</si>
  <si>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</si>
  <si>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</si>
  <si>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</si>
  <si>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</si>
  <si>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</si>
  <si>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</si>
  <si>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</si>
  <si>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</si>
  <si>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</si>
  <si>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</si>
  <si>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</si>
  <si>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</si>
  <si>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</si>
  <si>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</si>
  <si>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</si>
  <si>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</si>
  <si>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</si>
  <si>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</si>
  <si>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</si>
  <si>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</si>
  <si>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</si>
  <si>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</si>
  <si>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</si>
  <si>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</si>
  <si>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</si>
  <si>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</si>
  <si>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</si>
  <si>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</si>
  <si>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</si>
  <si>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</si>
  <si>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</si>
  <si>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</si>
  <si>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</si>
  <si>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</si>
  <si>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</si>
  <si>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</si>
  <si>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</si>
  <si>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</si>
  <si>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</si>
  <si>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</si>
  <si>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</si>
  <si>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</si>
  <si>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</si>
  <si>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</si>
  <si>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</si>
  <si>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</si>
  <si>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</si>
  <si>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</si>
  <si>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</si>
  <si>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</si>
  <si>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</si>
  <si>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</si>
  <si>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</si>
  <si>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</si>
  <si>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</si>
  <si>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</si>
  <si>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</si>
  <si>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</si>
  <si>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</si>
  <si>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</si>
  <si>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</si>
  <si>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</si>
  <si>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</si>
  <si>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</si>
  <si>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</si>
  <si>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</si>
  <si>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</si>
  <si>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</si>
  <si>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</si>
  <si>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</si>
  <si>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</si>
  <si>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</si>
  <si>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</si>
  <si>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</si>
  <si>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</si>
  <si>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</si>
  <si>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</si>
  <si>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</si>
  <si>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</si>
  <si>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</si>
  <si>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</si>
  <si>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</si>
  <si>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</si>
  <si>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</si>
  <si>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</si>
  <si>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</si>
  <si>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</si>
  <si>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</si>
  <si>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</si>
  <si>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</si>
  <si>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</si>
  <si>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</si>
  <si>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</si>
  <si>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</si>
  <si>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</si>
  <si>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</si>
  <si>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</si>
  <si>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</si>
  <si>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</si>
  <si>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</si>
  <si>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</si>
  <si>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</si>
  <si>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</si>
  <si>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</si>
  <si>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</si>
  <si>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</si>
  <si>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</si>
  <si>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</si>
  <si>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</si>
  <si>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</si>
  <si>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</si>
  <si>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</si>
  <si>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</si>
  <si>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</si>
  <si>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</si>
  <si>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</si>
  <si>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</si>
  <si>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</si>
  <si>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</si>
  <si>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</si>
  <si>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</si>
  <si>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</si>
  <si>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</si>
  <si>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</si>
  <si>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</si>
  <si>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</si>
  <si>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</si>
  <si>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</si>
  <si>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</si>
  <si>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</si>
  <si>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</si>
  <si>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</si>
  <si>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</si>
  <si>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</si>
  <si>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</si>
  <si>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</si>
  <si>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</si>
  <si>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</si>
  <si>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</si>
  <si>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</si>
  <si>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</si>
  <si>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</si>
  <si>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</si>
  <si>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</si>
  <si>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</si>
  <si>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</si>
  <si>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</si>
  <si>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</si>
  <si>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</si>
  <si>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</si>
  <si>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</si>
  <si>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</si>
  <si>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</si>
  <si>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</si>
  <si>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</si>
  <si>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</si>
  <si>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</si>
  <si>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</si>
  <si>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</si>
  <si>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</si>
  <si>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</si>
  <si>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</si>
  <si>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</si>
  <si>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</si>
  <si>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</si>
  <si>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</si>
  <si>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</si>
  <si>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</si>
  <si>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</si>
  <si>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</si>
  <si>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</si>
  <si>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</si>
  <si>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</si>
  <si>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</si>
  <si>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</si>
  <si>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</si>
  <si>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</si>
  <si>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</si>
  <si>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</si>
  <si>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</si>
  <si>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</si>
  <si>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</si>
  <si>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</si>
  <si>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</si>
  <si>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</si>
  <si>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</si>
  <si>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</si>
  <si>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</si>
  <si>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</si>
  <si>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</si>
  <si>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</si>
  <si>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</si>
  <si>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</si>
  <si>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</si>
  <si>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</si>
  <si>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</si>
  <si>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</si>
  <si>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</si>
  <si>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</si>
  <si>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</si>
  <si>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</si>
  <si>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</si>
  <si>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</si>
  <si>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</si>
  <si>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</si>
  <si>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</si>
  <si>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</si>
  <si>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</si>
  <si>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</si>
  <si>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</si>
  <si>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</si>
  <si>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</si>
  <si>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</si>
  <si>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</si>
  <si>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</si>
  <si>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</si>
  <si>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</si>
  <si>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</si>
  <si>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</si>
  <si>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</si>
  <si>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</si>
  <si>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</si>
  <si>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</si>
  <si>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</si>
  <si>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</si>
  <si>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</si>
  <si>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</si>
  <si>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</si>
  <si>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</si>
  <si>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</si>
  <si>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</si>
  <si>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</si>
  <si>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</si>
  <si>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</si>
  <si>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</si>
  <si>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</si>
  <si>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</si>
  <si>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</si>
  <si>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</si>
  <si>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</si>
  <si>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</si>
  <si>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</si>
  <si>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</si>
  <si>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</si>
  <si>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</si>
  <si>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</si>
  <si>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</si>
  <si>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</si>
  <si>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</si>
  <si>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</si>
  <si>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</si>
  <si>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</si>
  <si>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</si>
  <si>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</si>
  <si>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</si>
  <si>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</si>
  <si>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</si>
  <si>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</si>
  <si>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</si>
  <si>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</si>
  <si>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</si>
  <si>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</si>
  <si>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</si>
  <si>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</si>
  <si>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</si>
  <si>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</si>
  <si>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</si>
  <si>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</si>
  <si>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</si>
  <si>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</si>
  <si>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</si>
  <si>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</si>
  <si>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</si>
  <si>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</si>
  <si>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</si>
  <si>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</si>
  <si>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</si>
  <si>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</si>
  <si>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</si>
  <si>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</si>
  <si>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</si>
  <si>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</si>
  <si>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</si>
  <si>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</si>
  <si>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</si>
  <si>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</si>
  <si>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</si>
  <si>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</si>
  <si>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</si>
  <si>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</si>
  <si>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</si>
  <si>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</si>
  <si>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</si>
  <si>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</si>
  <si>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</si>
  <si>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</si>
  <si>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</si>
  <si>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</si>
  <si>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</si>
  <si>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</si>
  <si>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</si>
  <si>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</si>
  <si>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</si>
  <si>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</si>
  <si>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</si>
  <si>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</si>
  <si>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</si>
  <si>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</si>
  <si>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</si>
  <si>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</si>
  <si>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</si>
  <si>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</si>
  <si>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</si>
  <si>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</si>
  <si>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</si>
  <si>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</si>
  <si>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</si>
  <si>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</si>
  <si>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</si>
  <si>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</si>
  <si>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</si>
  <si>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</si>
  <si>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</si>
  <si>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</si>
  <si>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</si>
  <si>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</si>
  <si>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</si>
  <si>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</si>
  <si>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</si>
  <si>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</si>
  <si>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</si>
  <si>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</si>
  <si>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</si>
  <si>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</si>
  <si>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</si>
  <si>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</si>
  <si>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</si>
  <si>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</si>
  <si>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</si>
  <si>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</si>
  <si>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</si>
  <si>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</si>
  <si>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</si>
  <si>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</si>
  <si>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</si>
  <si>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</si>
  <si>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</si>
  <si>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</si>
  <si>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</si>
  <si>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</si>
  <si>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</si>
  <si>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</si>
  <si>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</si>
  <si>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</si>
  <si>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</si>
  <si>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</si>
  <si>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</si>
  <si>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</si>
  <si>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</si>
  <si>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</si>
  <si>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</si>
  <si>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</si>
  <si>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</si>
  <si>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</si>
  <si>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</si>
  <si>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</si>
  <si>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</si>
  <si>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</si>
  <si>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</si>
  <si>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</si>
  <si>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</si>
  <si>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</si>
  <si>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</si>
  <si>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</si>
  <si>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</si>
  <si>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</si>
  <si>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</si>
  <si>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</si>
  <si>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</si>
  <si>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</si>
  <si>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</si>
  <si>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</si>
  <si>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</si>
  <si>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</si>
  <si>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</si>
  <si>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</si>
  <si>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</si>
  <si>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</si>
  <si>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</si>
  <si>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</si>
  <si>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</si>
  <si>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</si>
  <si>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</si>
  <si>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</si>
  <si>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</si>
  <si>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</si>
  <si>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</si>
  <si>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</si>
  <si>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</si>
  <si>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</si>
  <si>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</si>
  <si>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</si>
  <si>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</si>
  <si>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</si>
  <si>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</si>
  <si>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</si>
  <si>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</si>
  <si>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</si>
  <si>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</si>
  <si>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</si>
  <si>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</si>
  <si>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</si>
  <si>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</si>
  <si>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</si>
  <si>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</si>
  <si>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</si>
  <si>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</si>
  <si>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</si>
  <si>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</si>
  <si>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</si>
  <si>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</si>
  <si>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</si>
  <si>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</si>
  <si>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</si>
  <si>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</si>
  <si>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</si>
  <si>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</si>
  <si>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</si>
  <si>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</si>
  <si>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</si>
  <si>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</si>
  <si>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</si>
  <si>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</si>
  <si>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</si>
  <si>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</si>
  <si>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</si>
  <si>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</si>
  <si>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</si>
  <si>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</si>
  <si>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</si>
  <si>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</si>
  <si>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</si>
  <si>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</si>
  <si>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</si>
  <si>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</si>
  <si>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</si>
  <si>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</si>
  <si>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</si>
  <si>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</si>
  <si>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</si>
  <si>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</si>
  <si>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</si>
  <si>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</si>
  <si>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</si>
  <si>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</si>
  <si>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</si>
  <si>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</si>
  <si>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</si>
  <si>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</si>
  <si>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</si>
  <si>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</si>
  <si>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</si>
  <si>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</si>
  <si>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</si>
  <si>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</si>
  <si>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</si>
  <si>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</si>
  <si>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</si>
  <si>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</si>
  <si>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</si>
  <si>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</si>
  <si>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</si>
  <si>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</si>
  <si>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</si>
  <si>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</si>
  <si>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</si>
  <si>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</si>
  <si>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</si>
  <si>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</si>
  <si>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</si>
  <si>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</si>
  <si>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</si>
  <si>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</si>
  <si>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</si>
  <si>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</si>
  <si>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</si>
  <si>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</si>
  <si>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</si>
  <si>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</si>
  <si>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</si>
  <si>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</si>
  <si>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</si>
  <si>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</si>
  <si>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</si>
  <si>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</si>
  <si>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</si>
  <si>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</si>
  <si>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</si>
  <si>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</si>
  <si>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</si>
  <si>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</si>
  <si>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</si>
  <si>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</si>
  <si>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</si>
  <si>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</si>
  <si>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</si>
  <si>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</si>
  <si>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</si>
  <si>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</si>
  <si>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</si>
  <si>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</si>
  <si>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</si>
  <si>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</si>
  <si>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</si>
  <si>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</si>
  <si>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</si>
  <si>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</si>
  <si>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</si>
  <si>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</si>
  <si>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</si>
  <si>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</si>
  <si>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</si>
  <si>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</si>
  <si>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</si>
  <si>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</si>
  <si>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</si>
  <si>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</si>
  <si>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</si>
  <si>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</si>
  <si>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</si>
  <si>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</si>
  <si>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</si>
  <si>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</si>
  <si>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</si>
  <si>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</si>
  <si>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</si>
  <si>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</si>
  <si>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</si>
  <si>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</si>
  <si>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</si>
  <si>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</si>
  <si>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</si>
  <si>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</si>
  <si>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</si>
  <si>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</si>
  <si>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</si>
  <si>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</si>
  <si>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</si>
  <si>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</si>
  <si>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</si>
  <si>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</si>
  <si>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</si>
  <si>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</si>
  <si>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</si>
  <si>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</si>
  <si>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</si>
  <si>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</si>
  <si>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</si>
  <si>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</si>
  <si>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</si>
  <si>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</si>
  <si>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</si>
  <si>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</si>
  <si>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</si>
  <si>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</si>
  <si>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</si>
  <si>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</si>
  <si>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</si>
  <si>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</si>
  <si>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</si>
  <si>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</si>
  <si>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</si>
  <si>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</si>
  <si>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</si>
  <si>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</si>
  <si>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</si>
  <si>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</si>
  <si>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</si>
  <si>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</si>
  <si>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</si>
  <si>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</si>
  <si>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</si>
  <si>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</si>
  <si>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</si>
  <si>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</si>
  <si>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</si>
  <si>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</si>
  <si>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</si>
  <si>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</si>
  <si>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</si>
  <si>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</si>
  <si>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</si>
  <si>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</si>
  <si>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</si>
  <si>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</si>
  <si>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</si>
  <si>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</si>
  <si>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</si>
  <si>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</si>
  <si>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</si>
  <si>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</si>
  <si>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</si>
  <si>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</si>
  <si>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</si>
  <si>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</si>
  <si>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</si>
  <si>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</si>
  <si>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</si>
  <si>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</si>
  <si>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</si>
  <si>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</si>
  <si>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</si>
  <si>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</si>
  <si>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</si>
  <si>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</si>
  <si>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</si>
  <si>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</si>
  <si>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</si>
  <si>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</si>
  <si>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</si>
  <si>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</si>
  <si>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</si>
  <si>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</si>
  <si>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</si>
  <si>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</si>
  <si>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</si>
  <si>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</si>
  <si>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</si>
  <si>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</si>
  <si>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</si>
  <si>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</si>
  <si>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</si>
  <si>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</si>
  <si>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</si>
  <si>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</si>
  <si>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</si>
  <si>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</si>
  <si>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</si>
  <si>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</si>
  <si>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</si>
  <si>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</si>
  <si>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</si>
  <si>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</si>
  <si>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</si>
  <si>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</si>
  <si>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</si>
  <si>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</si>
  <si>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</si>
  <si>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</si>
  <si>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</si>
  <si>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</si>
  <si>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</si>
  <si>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</si>
  <si>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</si>
  <si>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</si>
  <si>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</si>
  <si>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</si>
  <si>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</si>
  <si>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</si>
  <si>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</si>
  <si>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</si>
  <si>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</si>
  <si>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</si>
  <si>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</si>
  <si>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</si>
  <si>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</si>
  <si>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</si>
  <si>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</si>
  <si>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</si>
  <si>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</si>
  <si>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</si>
  <si>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</si>
  <si>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</si>
  <si>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</si>
  <si>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</si>
  <si>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</si>
  <si>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</si>
  <si>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</si>
  <si>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</si>
  <si>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</si>
  <si>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</si>
  <si>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</si>
  <si>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</si>
  <si>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</si>
  <si>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</si>
  <si>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</si>
  <si>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</si>
  <si>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</si>
  <si>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</si>
  <si>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</si>
  <si>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</si>
  <si>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</si>
  <si>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</si>
  <si>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</si>
  <si>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</si>
  <si>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</si>
  <si>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</si>
  <si>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</si>
  <si>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</si>
  <si>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</si>
  <si>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</si>
  <si>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</si>
  <si>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</si>
  <si>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</si>
  <si>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</si>
  <si>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</si>
  <si>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</si>
  <si>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</si>
  <si>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</si>
  <si>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</si>
  <si>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</si>
  <si>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</si>
  <si>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</si>
  <si>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</si>
  <si>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</si>
  <si>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</si>
  <si>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</si>
  <si>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</si>
  <si>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</si>
  <si>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</si>
  <si>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</si>
  <si>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</si>
  <si>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</si>
  <si>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</si>
  <si>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</si>
  <si>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</si>
  <si>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</si>
  <si>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</si>
  <si>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</si>
  <si>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</si>
  <si>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</si>
  <si>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</si>
  <si>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</si>
  <si>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</si>
  <si>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</si>
  <si>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</si>
  <si>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</si>
  <si>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</si>
  <si>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</si>
  <si>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</si>
  <si>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</si>
  <si>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</si>
  <si>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</si>
  <si>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</si>
  <si>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</si>
  <si>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</si>
  <si>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</si>
  <si>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</si>
  <si>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</si>
  <si>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</si>
  <si>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</si>
  <si>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</si>
  <si>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</si>
  <si>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</si>
  <si>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</si>
  <si>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</si>
  <si>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</si>
  <si>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</si>
  <si>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</si>
  <si>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</si>
  <si>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</si>
  <si>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</si>
  <si>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</si>
  <si>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</si>
  <si>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</si>
  <si>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</si>
  <si>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</si>
  <si>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</si>
  <si>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</si>
  <si>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</si>
  <si>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</si>
  <si>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</si>
  <si>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</si>
  <si>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</si>
  <si>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</si>
  <si>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</si>
  <si>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</si>
  <si>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</si>
  <si>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</si>
  <si>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</si>
  <si>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</si>
  <si>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</si>
  <si>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</si>
  <si>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</si>
  <si>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</si>
  <si>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</si>
  <si>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</si>
  <si>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</si>
  <si>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</si>
  <si>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</si>
  <si>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</si>
  <si>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</si>
  <si>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</si>
  <si>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</si>
  <si>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</si>
  <si>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</si>
  <si>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</si>
  <si>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</si>
  <si>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</si>
  <si>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</si>
  <si>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</si>
  <si>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</si>
  <si>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</si>
  <si>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</si>
  <si>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</si>
  <si>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</si>
  <si>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</si>
  <si>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</si>
  <si>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</si>
  <si>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</si>
  <si>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</si>
  <si>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</si>
  <si>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</si>
  <si>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</si>
  <si>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</si>
  <si>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</si>
  <si>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</si>
  <si>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</si>
  <si>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</si>
  <si>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</si>
  <si>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</si>
  <si>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</si>
  <si>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</si>
  <si>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</si>
  <si>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</si>
  <si>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</si>
  <si>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</si>
  <si>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</si>
  <si>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</si>
  <si>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</si>
  <si>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</si>
  <si>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</si>
  <si>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</si>
  <si>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</si>
  <si>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</si>
  <si>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</si>
  <si>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</si>
  <si>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</si>
  <si>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</si>
  <si>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</si>
  <si>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</si>
  <si>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</si>
  <si>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</si>
  <si>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</si>
  <si>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</si>
  <si>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</si>
  <si>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</si>
  <si>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</si>
  <si>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</si>
  <si>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</si>
  <si>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</si>
  <si>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</si>
  <si>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</si>
  <si>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</si>
  <si>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</si>
  <si>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</si>
  <si>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</si>
  <si>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</si>
  <si>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</si>
  <si>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</si>
  <si>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</si>
  <si>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</si>
  <si>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</si>
  <si>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</si>
  <si>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</si>
  <si>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</si>
  <si>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</si>
  <si>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</si>
  <si>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</si>
  <si>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</si>
  <si>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</si>
  <si>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</si>
  <si>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</si>
  <si>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</si>
  <si>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</si>
  <si>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</si>
  <si>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</si>
  <si>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</si>
  <si>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</si>
  <si>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</si>
  <si>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</si>
  <si>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</si>
  <si>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</si>
  <si>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</si>
  <si>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</si>
  <si>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</si>
  <si>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</si>
  <si>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</si>
  <si>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</si>
  <si>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</si>
  <si>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</si>
  <si>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</si>
  <si>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</si>
  <si>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</si>
  <si>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</si>
  <si>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</si>
  <si>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</si>
  <si>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</si>
  <si>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</si>
  <si>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</si>
  <si>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</si>
  <si>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</si>
  <si>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</si>
  <si>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</si>
  <si>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</si>
  <si>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</si>
  <si>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</si>
  <si>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</si>
  <si>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</si>
  <si>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</si>
  <si>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</si>
  <si>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</si>
  <si>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</si>
  <si>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</si>
  <si>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</si>
  <si>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</si>
  <si>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</si>
  <si>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</si>
  <si>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</si>
  <si>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</si>
  <si>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</si>
  <si>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</si>
  <si>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</si>
  <si>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</si>
  <si>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</si>
  <si>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</si>
  <si>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</si>
  <si>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</si>
  <si>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</si>
  <si>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</si>
  <si>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</si>
  <si>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</si>
  <si>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</si>
  <si>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</si>
  <si>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</si>
  <si>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</si>
  <si>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</si>
  <si>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</si>
  <si>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</si>
  <si>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</si>
  <si>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</si>
  <si>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</si>
  <si>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</si>
  <si>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</si>
  <si>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</si>
  <si>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</si>
  <si>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</si>
  <si>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</si>
  <si>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</si>
  <si>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</si>
  <si>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</si>
  <si>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</si>
  <si>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</si>
  <si>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</si>
  <si>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</si>
  <si>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</si>
  <si>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</si>
  <si>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</si>
  <si>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</si>
  <si>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</si>
  <si>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</si>
  <si>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</si>
  <si>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</si>
  <si>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</si>
  <si>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</si>
  <si>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</si>
  <si>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</si>
  <si>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</si>
  <si>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</si>
  <si>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</si>
  <si>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</si>
  <si>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</si>
  <si>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</si>
  <si>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</si>
  <si>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</si>
  <si>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</si>
  <si>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</si>
  <si>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</si>
  <si>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</si>
  <si>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</si>
  <si>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</si>
  <si>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</si>
  <si>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</si>
  <si>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</si>
  <si>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</si>
  <si>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</si>
  <si>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</si>
  <si>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</si>
  <si>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</si>
  <si>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</si>
  <si>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</si>
  <si>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</si>
  <si>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</si>
  <si>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</si>
  <si>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</si>
  <si>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</si>
  <si>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</si>
  <si>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</si>
  <si>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</si>
  <si>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</si>
  <si>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</si>
  <si>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</si>
  <si>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</si>
  <si>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</si>
  <si>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</si>
  <si>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</si>
  <si>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</si>
  <si>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</si>
  <si>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</si>
  <si>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</si>
  <si>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</si>
  <si>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</si>
  <si>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</si>
  <si>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</si>
  <si>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</si>
  <si>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</si>
  <si>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</si>
  <si>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</si>
  <si>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</si>
  <si>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</si>
  <si>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</si>
  <si>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</si>
  <si>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</si>
  <si>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</si>
  <si>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</si>
  <si>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</si>
  <si>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</si>
  <si>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</si>
  <si>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</si>
  <si>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</si>
  <si>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</si>
  <si>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</si>
  <si>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</si>
  <si>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</si>
  <si>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</si>
  <si>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</si>
  <si>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</si>
  <si>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</si>
  <si>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</si>
  <si>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</si>
  <si>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</si>
  <si>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</si>
  <si>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</si>
  <si>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</si>
  <si>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</si>
  <si>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</si>
  <si>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</si>
  <si>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</si>
  <si>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</si>
  <si>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</si>
  <si>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</si>
  <si>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</si>
  <si>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</si>
  <si>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</si>
  <si>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</si>
  <si>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</si>
  <si>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</si>
  <si>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</si>
  <si>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</si>
  <si>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</si>
  <si>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</si>
  <si>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</si>
  <si>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</si>
  <si>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</si>
  <si>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</si>
  <si>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</si>
  <si>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</si>
  <si>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</si>
  <si>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</si>
  <si>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</si>
  <si>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</si>
  <si>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</si>
  <si>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</si>
  <si>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</si>
  <si>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</si>
  <si>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</si>
  <si>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</si>
  <si>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</si>
  <si>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</si>
  <si>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</si>
  <si>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</si>
  <si>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</si>
  <si>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</si>
  <si>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</si>
  <si>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</si>
  <si>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</si>
  <si>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</si>
  <si>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</si>
  <si>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</si>
  <si>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</si>
  <si>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</si>
  <si>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</si>
  <si>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</si>
  <si>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</si>
  <si>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</si>
  <si>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</si>
  <si>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</si>
  <si>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</si>
  <si>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</si>
  <si>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</si>
  <si>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</si>
  <si>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</si>
  <si>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</si>
  <si>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</si>
  <si>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</si>
  <si>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</si>
  <si>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</si>
  <si>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</si>
  <si>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</si>
  <si>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</si>
  <si>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</si>
  <si>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</si>
  <si>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</si>
  <si>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</si>
  <si>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</si>
  <si>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</si>
  <si>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</si>
  <si>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</si>
  <si>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</si>
  <si>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</si>
  <si>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</si>
  <si>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</si>
  <si>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</si>
  <si>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</si>
  <si>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</si>
  <si>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</si>
  <si>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</si>
  <si>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</si>
  <si>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</si>
  <si>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</si>
  <si>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</si>
  <si>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</si>
  <si>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</si>
  <si>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</si>
  <si>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</si>
  <si>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</si>
  <si>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</si>
  <si>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</si>
  <si>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</si>
  <si>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</si>
  <si>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</si>
  <si>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</si>
  <si>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</si>
  <si>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</si>
  <si>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</si>
  <si>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</si>
  <si>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</si>
  <si>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</si>
  <si>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</si>
  <si>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</si>
  <si>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</si>
  <si>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</si>
  <si>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</si>
  <si>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</si>
  <si>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</si>
  <si>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</si>
  <si>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</si>
  <si>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</si>
  <si>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</si>
  <si>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</si>
  <si>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</si>
  <si>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</si>
  <si>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</si>
  <si>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</si>
  <si>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</si>
  <si>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</si>
  <si>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</si>
  <si>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</si>
  <si>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</si>
  <si>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</si>
  <si>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</si>
  <si>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</si>
  <si>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</si>
  <si>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</si>
  <si>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</si>
  <si>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</si>
  <si>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</si>
  <si>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</si>
  <si>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</si>
  <si>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</si>
  <si>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</si>
  <si>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</si>
  <si>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</si>
  <si>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</si>
  <si>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</si>
  <si>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</si>
  <si>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</si>
  <si>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</si>
  <si>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</si>
  <si>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</si>
  <si>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</si>
  <si>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</si>
  <si>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</si>
  <si>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</si>
  <si>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</si>
  <si>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</si>
  <si>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</si>
  <si>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</si>
  <si>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</si>
  <si>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</si>
  <si>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</si>
  <si>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</si>
  <si>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</si>
  <si>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</si>
  <si>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</si>
  <si>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</si>
  <si>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</si>
  <si>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</si>
  <si>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</si>
  <si>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</si>
  <si>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</si>
  <si>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</si>
  <si>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</si>
  <si>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</si>
  <si>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</si>
  <si>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</si>
  <si>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</si>
  <si>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</si>
  <si>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</si>
  <si>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</si>
  <si>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</si>
  <si>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</si>
  <si>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</si>
  <si>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</si>
  <si>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</si>
  <si>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</si>
  <si>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</si>
  <si>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</si>
  <si>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</si>
  <si>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</si>
  <si>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</si>
  <si>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</si>
  <si>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</si>
  <si>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</si>
  <si>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</si>
  <si>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</si>
  <si>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</si>
  <si>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</si>
  <si>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</si>
  <si>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</si>
  <si>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</si>
  <si>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</si>
  <si>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</si>
  <si>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</si>
  <si>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</si>
  <si>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</si>
  <si>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</si>
  <si>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</si>
  <si>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</si>
  <si>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</si>
  <si>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</si>
  <si>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</si>
  <si>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</si>
  <si>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</si>
  <si>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</si>
  <si>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</si>
  <si>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</si>
  <si>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</si>
  <si>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</si>
  <si>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</si>
  <si>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</si>
  <si>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</si>
  <si>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</si>
  <si>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</si>
  <si>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</si>
  <si>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</si>
  <si>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</si>
  <si>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</si>
  <si>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</si>
  <si>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</si>
  <si>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</si>
  <si>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</si>
  <si>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</si>
  <si>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</si>
  <si>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</si>
  <si>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</si>
  <si>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</si>
  <si>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</si>
  <si>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</si>
  <si>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</si>
  <si>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</si>
  <si>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</si>
  <si>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</si>
  <si>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</si>
  <si>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</si>
  <si>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</si>
  <si>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</si>
  <si>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</si>
  <si>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</si>
  <si>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</si>
  <si>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</si>
  <si>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</si>
  <si>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</si>
  <si>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</si>
  <si>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</si>
  <si>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</si>
  <si>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</si>
  <si>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</si>
  <si>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</si>
  <si>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</si>
  <si>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</si>
  <si>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</si>
  <si>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</si>
  <si>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</si>
  <si>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</si>
  <si>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</si>
  <si>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</si>
  <si>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</si>
  <si>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</si>
  <si>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</si>
  <si>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</si>
  <si>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</si>
  <si>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</si>
  <si>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</si>
  <si>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</si>
  <si>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</si>
  <si>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</si>
  <si>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</si>
  <si>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</si>
  <si>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</si>
  <si>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</si>
  <si>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</si>
  <si>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</si>
  <si>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</si>
  <si>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</si>
  <si>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</si>
  <si>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</si>
  <si>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</si>
  <si>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</si>
  <si>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</si>
  <si>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</si>
  <si>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</si>
  <si>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</si>
  <si>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</si>
  <si>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</si>
  <si>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</si>
  <si>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</si>
  <si>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</si>
  <si>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</si>
  <si>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</si>
  <si>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</si>
  <si>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</si>
  <si>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</si>
  <si>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</si>
  <si>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</si>
  <si>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</si>
  <si>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</si>
  <si>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</si>
  <si>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</si>
  <si>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</si>
  <si>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</si>
  <si>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</si>
  <si>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</si>
  <si>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</si>
  <si>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</si>
  <si>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</si>
  <si>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</si>
  <si>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</si>
  <si>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</si>
  <si>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</si>
  <si>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</si>
  <si>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</si>
  <si>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</si>
  <si>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</si>
  <si>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</si>
  <si>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</si>
  <si>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</si>
  <si>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</si>
  <si>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</si>
  <si>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</si>
  <si>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</si>
  <si>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</si>
  <si>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</si>
  <si>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</si>
  <si>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</si>
  <si>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</si>
  <si>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</si>
  <si>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</si>
  <si>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</si>
  <si>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</si>
  <si>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</si>
  <si>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</si>
  <si>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</si>
  <si>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</si>
  <si>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</si>
  <si>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</si>
  <si>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</si>
  <si>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</si>
  <si>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</si>
  <si>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</si>
  <si>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</si>
  <si>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</si>
  <si>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</si>
  <si>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</si>
  <si>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</si>
  <si>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</si>
  <si>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</si>
  <si>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</si>
  <si>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</si>
  <si>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</si>
  <si>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</si>
  <si>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</si>
  <si>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</si>
  <si>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</si>
  <si>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</si>
  <si>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</si>
  <si>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</si>
  <si>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</si>
  <si>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</si>
  <si>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</si>
  <si>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</si>
  <si>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</si>
  <si>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</si>
  <si>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</si>
  <si>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</si>
  <si>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</si>
  <si>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</si>
  <si>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</si>
  <si>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</si>
  <si>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</si>
  <si>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</si>
  <si>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</si>
  <si>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</si>
  <si>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</si>
  <si>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</si>
  <si>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</si>
  <si>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</si>
  <si>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</si>
  <si>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</si>
  <si>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</si>
  <si>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</si>
  <si>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</si>
  <si>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</si>
  <si>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</si>
  <si>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</si>
  <si>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</si>
  <si>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</si>
  <si>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</si>
  <si>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</si>
  <si>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</si>
  <si>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</si>
  <si>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</si>
  <si>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</si>
  <si>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</si>
  <si>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</si>
  <si>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</si>
  <si>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</si>
  <si>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</si>
  <si>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</si>
  <si>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</si>
  <si>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</si>
  <si>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</si>
  <si>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</si>
  <si>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</si>
  <si>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</si>
  <si>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</si>
  <si>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</si>
  <si>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</si>
  <si>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</si>
  <si>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</si>
  <si>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</si>
  <si>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</si>
  <si>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</si>
  <si>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</si>
  <si>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</si>
  <si>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</si>
  <si>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</si>
  <si>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</si>
  <si>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</si>
  <si>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</si>
  <si>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</si>
  <si>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</si>
  <si>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</si>
  <si>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</si>
  <si>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</si>
  <si>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</si>
  <si>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</si>
  <si>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</si>
  <si>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</si>
  <si>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</si>
  <si>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</si>
  <si>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</si>
  <si>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</si>
  <si>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</si>
  <si>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</si>
  <si>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</si>
  <si>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</si>
  <si>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</si>
  <si>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</si>
  <si>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</si>
  <si>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</si>
  <si>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</si>
  <si>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</si>
  <si>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</si>
  <si>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</si>
  <si>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</si>
  <si>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</si>
  <si>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</si>
  <si>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</si>
  <si>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</si>
  <si>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</si>
  <si>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</si>
  <si>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</si>
  <si>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</si>
  <si>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</si>
  <si>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</si>
  <si>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</si>
  <si>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</si>
  <si>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</si>
  <si>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</si>
  <si>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</si>
  <si>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</si>
  <si>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</si>
  <si>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</si>
  <si>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</si>
  <si>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</si>
  <si>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</si>
  <si>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</si>
  <si>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</si>
  <si>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</si>
  <si>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</si>
  <si>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</si>
  <si>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</si>
  <si>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</si>
  <si>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</si>
  <si>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</si>
  <si>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</si>
  <si>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</si>
  <si>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</si>
  <si>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</si>
  <si>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</si>
  <si>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</si>
  <si>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</si>
  <si>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</si>
  <si>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</si>
  <si>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</si>
  <si>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</si>
  <si>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</si>
  <si>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</si>
  <si>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</si>
  <si>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</si>
  <si>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</si>
  <si>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</si>
  <si>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</si>
  <si>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</si>
  <si>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</si>
  <si>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</si>
  <si>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</si>
  <si>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</si>
  <si>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</si>
  <si>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</si>
  <si>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</si>
  <si>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</si>
  <si>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</si>
  <si>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</si>
  <si>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</si>
  <si>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</si>
  <si>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</si>
  <si>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</si>
  <si>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</si>
  <si>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</si>
  <si>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</si>
  <si>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</si>
  <si>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</si>
  <si>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</si>
  <si>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</si>
  <si>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</si>
  <si>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</si>
  <si>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</si>
  <si>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</si>
  <si>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</si>
  <si>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</si>
  <si>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</si>
  <si>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</si>
  <si>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</si>
  <si>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</si>
  <si>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</si>
  <si>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</si>
  <si>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</si>
  <si>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</si>
  <si>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</si>
  <si>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</si>
  <si>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</si>
  <si>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</si>
  <si>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</si>
  <si>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</si>
  <si>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</si>
  <si>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</si>
  <si>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</si>
  <si>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</si>
  <si>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</si>
  <si>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</si>
  <si>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</si>
  <si>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</si>
  <si>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</si>
  <si>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</si>
  <si>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</si>
  <si>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</si>
  <si>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</si>
  <si>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</si>
  <si>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</si>
  <si>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</si>
  <si>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</si>
  <si>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</si>
  <si>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</si>
  <si>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</si>
  <si>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</si>
  <si>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</si>
  <si>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</si>
  <si>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</si>
  <si>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</si>
  <si>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</si>
  <si>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</si>
  <si>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</si>
  <si>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</si>
  <si>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</si>
  <si>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</si>
  <si>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</si>
  <si>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</si>
  <si>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</si>
  <si>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</si>
  <si>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</si>
  <si>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</si>
  <si>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</si>
  <si>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</si>
  <si>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</si>
  <si>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</si>
  <si>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</si>
  <si>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</si>
  <si>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</si>
  <si>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</si>
  <si>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</si>
  <si>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</si>
  <si>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</si>
  <si>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</si>
  <si>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</si>
  <si>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</si>
  <si>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</si>
  <si>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</si>
  <si>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</si>
  <si>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</si>
  <si>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</si>
  <si>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</si>
  <si>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</si>
  <si>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</si>
  <si>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</si>
  <si>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</si>
  <si>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</si>
  <si>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</si>
  <si>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</si>
  <si>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</si>
  <si>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</si>
  <si>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</si>
  <si>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</si>
  <si>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</si>
  <si>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</si>
  <si>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</si>
  <si>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</si>
  <si>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</si>
  <si>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</si>
  <si>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</si>
  <si>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</si>
  <si>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</si>
  <si>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</si>
  <si>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</si>
  <si>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</si>
  <si>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</si>
  <si>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</si>
  <si>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</si>
  <si>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</si>
  <si>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</si>
  <si>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</si>
  <si>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</si>
  <si>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</si>
  <si>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</si>
  <si>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</si>
  <si>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</si>
  <si>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</si>
  <si>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</si>
  <si>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</si>
  <si>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</si>
  <si>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</si>
  <si>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</si>
  <si>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</si>
  <si>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</si>
  <si>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</si>
  <si>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</si>
  <si>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</si>
  <si>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</si>
  <si>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</si>
  <si>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</si>
  <si>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</si>
  <si>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</si>
  <si>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</si>
  <si>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</si>
  <si>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</si>
  <si>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</si>
  <si>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</si>
  <si>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</si>
  <si>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</si>
  <si>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</si>
  <si>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</si>
  <si>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</si>
  <si>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</si>
  <si>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</si>
  <si>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</si>
  <si>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</si>
  <si>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</si>
  <si>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</si>
  <si>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</si>
  <si>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</si>
  <si>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</si>
  <si>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</si>
  <si>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</si>
  <si>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</si>
  <si>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</si>
  <si>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</si>
  <si>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</si>
  <si>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</si>
  <si>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</si>
  <si>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</si>
  <si>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</si>
  <si>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</si>
  <si>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</si>
  <si>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</si>
  <si>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</si>
  <si>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</si>
  <si>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</si>
  <si>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</si>
  <si>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</si>
  <si>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</si>
  <si>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</si>
  <si>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</si>
  <si>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</si>
  <si>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</si>
  <si>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</si>
  <si>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</si>
  <si>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</si>
  <si>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</si>
  <si>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</si>
  <si>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</si>
  <si>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</si>
  <si>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</si>
  <si>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</si>
  <si>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</si>
  <si>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</si>
  <si>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</si>
  <si>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</si>
  <si>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</si>
  <si>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</si>
  <si>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</si>
  <si>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</si>
  <si>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</si>
  <si>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</si>
  <si>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</si>
  <si>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</si>
  <si>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</si>
  <si>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</si>
  <si>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</si>
  <si>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</si>
  <si>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</si>
  <si>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</si>
  <si>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</si>
  <si>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</si>
  <si>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</si>
  <si>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</si>
  <si>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</si>
  <si>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</si>
  <si>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</si>
  <si>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</si>
  <si>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</si>
  <si>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</si>
  <si>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</si>
  <si>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</si>
  <si>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</si>
  <si>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</si>
  <si>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</si>
  <si>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</si>
  <si>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</si>
  <si>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</si>
  <si>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</si>
  <si>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</si>
  <si>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</si>
  <si>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</si>
  <si>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</si>
  <si>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</si>
  <si>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</si>
  <si>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</si>
  <si>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</si>
  <si>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</si>
  <si>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</si>
  <si>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</si>
  <si>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</si>
  <si>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</si>
  <si>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</si>
  <si>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</si>
  <si>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</si>
  <si>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</si>
  <si>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</si>
  <si>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</si>
  <si>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</si>
  <si>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</si>
  <si>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</si>
  <si>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</si>
  <si>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</si>
  <si>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</si>
  <si>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</si>
  <si>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</si>
  <si>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</si>
  <si>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</si>
  <si>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</si>
  <si>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</si>
  <si>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</si>
  <si>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</si>
  <si>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</si>
  <si>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</si>
  <si>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</si>
  <si>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</si>
  <si>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</si>
  <si>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</si>
  <si>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</si>
  <si>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</si>
  <si>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</si>
  <si>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</si>
  <si>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</si>
  <si>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</si>
  <si>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</si>
  <si>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</si>
  <si>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</si>
  <si>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</si>
  <si>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</si>
  <si>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</si>
  <si>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</si>
  <si>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</si>
  <si>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</si>
  <si>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</si>
  <si>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</si>
  <si>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</si>
  <si>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</si>
  <si>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</si>
  <si>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</si>
  <si>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</si>
  <si>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</si>
  <si>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</si>
  <si>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</si>
  <si>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</si>
  <si>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</si>
  <si>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</si>
  <si>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</si>
  <si>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</si>
  <si>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</si>
  <si>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</si>
  <si>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</si>
  <si>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</si>
  <si>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</si>
  <si>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</si>
  <si>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</si>
  <si>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</si>
  <si>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</si>
  <si>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</si>
  <si>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</si>
  <si>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</si>
  <si>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</si>
  <si>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</si>
  <si>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</si>
  <si>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</si>
  <si>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</si>
  <si>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</si>
  <si>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</si>
  <si>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</si>
  <si>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</si>
  <si>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</si>
  <si>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</si>
  <si>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</si>
  <si>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</si>
  <si>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</si>
  <si>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</si>
  <si>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</si>
  <si>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</si>
  <si>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</si>
  <si>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</si>
  <si>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</si>
  <si>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</si>
  <si>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</si>
  <si>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</si>
  <si>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</si>
  <si>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</si>
  <si>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</si>
  <si>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</si>
  <si>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</si>
  <si>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</si>
  <si>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</si>
  <si>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</si>
  <si>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</si>
  <si>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</si>
  <si>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</si>
  <si>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</si>
  <si>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</si>
  <si>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</si>
  <si>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</si>
  <si>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</si>
  <si>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</si>
  <si>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</si>
  <si>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</si>
  <si>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</si>
  <si>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</si>
  <si>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</si>
  <si>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</si>
  <si>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</si>
  <si>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</si>
  <si>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</si>
  <si>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</si>
  <si>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</si>
  <si>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</si>
  <si>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</si>
  <si>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</si>
  <si>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</si>
  <si>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</si>
  <si>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</si>
  <si>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</si>
  <si>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</si>
  <si>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</si>
  <si>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</si>
  <si>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</si>
  <si>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</si>
  <si>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</si>
  <si>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</si>
  <si>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</si>
  <si>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</si>
  <si>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</si>
  <si>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</si>
  <si>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</si>
  <si>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</si>
  <si>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</si>
  <si>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</si>
  <si>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</si>
  <si>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</si>
  <si>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</si>
  <si>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</si>
  <si>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</si>
  <si>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</si>
  <si>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</si>
  <si>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</si>
  <si>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</si>
  <si>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</si>
  <si>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</si>
  <si>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</si>
  <si>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</si>
  <si>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</si>
  <si>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</si>
  <si>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</si>
  <si>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</si>
  <si>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</si>
  <si>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</si>
  <si>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</si>
  <si>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</si>
  <si>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</si>
  <si>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</si>
  <si>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</si>
  <si>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</si>
  <si>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</si>
  <si>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</si>
  <si>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</si>
  <si>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</si>
  <si>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</si>
  <si>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</si>
  <si>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</si>
  <si>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</si>
  <si>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</si>
  <si>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</si>
  <si>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</si>
  <si>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</si>
  <si>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</si>
  <si>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</si>
  <si>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</si>
  <si>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</si>
  <si>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</si>
  <si>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</si>
  <si>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</si>
  <si>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</si>
  <si>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</si>
  <si>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</si>
  <si>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</si>
  <si>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</si>
  <si>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</si>
  <si>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</si>
  <si>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</si>
  <si>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</si>
  <si>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</si>
  <si>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</si>
  <si>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</si>
  <si>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</si>
  <si>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</si>
  <si>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</si>
  <si>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</si>
  <si>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</si>
  <si>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</si>
  <si>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</si>
  <si>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</si>
  <si>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</si>
  <si>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</si>
  <si>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</si>
  <si>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</si>
  <si>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</si>
  <si>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</si>
  <si>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</si>
  <si>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</si>
  <si>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</si>
  <si>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</si>
  <si>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</si>
  <si>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</si>
  <si>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</si>
  <si>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</si>
  <si>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</si>
  <si>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</si>
  <si>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</si>
  <si>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</si>
  <si>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</si>
  <si>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</si>
  <si>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</si>
  <si>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</si>
  <si>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</si>
  <si>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</si>
  <si>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</si>
  <si>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</si>
  <si>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</si>
  <si>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</si>
  <si>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</si>
  <si>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</si>
  <si>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</si>
  <si>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</si>
  <si>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</si>
  <si>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</si>
  <si>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</si>
  <si>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</si>
  <si>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</si>
  <si>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</si>
  <si>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</si>
  <si>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</si>
  <si>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</si>
  <si>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</si>
  <si>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</si>
  <si>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</si>
  <si>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</si>
  <si>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</si>
  <si>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</si>
  <si>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</si>
  <si>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</si>
  <si>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</si>
  <si>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</si>
  <si>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</si>
  <si>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</si>
  <si>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</si>
  <si>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</si>
  <si>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</si>
  <si>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</si>
  <si>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</si>
  <si>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</si>
  <si>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</si>
  <si>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</si>
  <si>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</si>
  <si>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</si>
  <si>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</si>
  <si>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</si>
  <si>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</si>
  <si>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</si>
  <si>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</si>
  <si>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</si>
  <si>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</si>
  <si>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</si>
  <si>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</si>
  <si>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</si>
  <si>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</si>
  <si>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</si>
  <si>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</si>
  <si>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</si>
  <si>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</si>
  <si>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</si>
  <si>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</si>
  <si>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</si>
  <si>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</si>
  <si>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</si>
  <si>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</si>
  <si>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</si>
  <si>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</si>
  <si>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</si>
  <si>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</si>
  <si>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</si>
  <si>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</si>
  <si>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</si>
  <si>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</si>
  <si>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</si>
  <si>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</si>
  <si>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</si>
  <si>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</si>
  <si>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</si>
  <si>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</si>
  <si>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</si>
  <si>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</si>
  <si>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</si>
  <si>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</si>
  <si>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</si>
  <si>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</si>
  <si>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</si>
  <si>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</si>
  <si>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</si>
  <si>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</si>
  <si>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</si>
  <si>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</si>
  <si>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</si>
  <si>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</si>
  <si>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</si>
  <si>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</si>
  <si>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</si>
  <si>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</si>
  <si>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</si>
  <si>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</si>
  <si>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</si>
  <si>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</si>
  <si>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</si>
  <si>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</si>
  <si>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</si>
  <si>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</si>
  <si>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</si>
  <si>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</si>
  <si>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</si>
  <si>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</si>
  <si>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</si>
  <si>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</si>
  <si>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</si>
  <si>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</si>
  <si>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</si>
  <si>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</si>
  <si>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</si>
  <si>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</si>
  <si>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</si>
  <si>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</si>
  <si>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</si>
  <si>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</si>
  <si>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</si>
  <si>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</si>
  <si>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</si>
  <si>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</si>
  <si>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</si>
  <si>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</si>
  <si>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</si>
  <si>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</si>
  <si>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</si>
  <si>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</si>
  <si>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</si>
  <si>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</si>
  <si>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</si>
  <si>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</si>
  <si>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</si>
  <si>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</si>
  <si>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</si>
  <si>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</si>
  <si>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</si>
  <si>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</si>
  <si>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</si>
  <si>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</si>
  <si>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</si>
  <si>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</si>
  <si>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</si>
  <si>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</si>
  <si>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</si>
  <si>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</si>
  <si>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</si>
  <si>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</si>
  <si>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</si>
  <si>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</si>
  <si>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</si>
  <si>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</si>
  <si>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</si>
  <si>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</si>
  <si>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</si>
  <si>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</si>
  <si>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</si>
  <si>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</si>
  <si>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</si>
  <si>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</si>
  <si>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</si>
  <si>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</si>
  <si>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</si>
  <si>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</si>
  <si>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</si>
  <si>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</si>
  <si>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</si>
  <si>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</si>
  <si>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</si>
  <si>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</si>
  <si>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</si>
  <si>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</si>
  <si>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</si>
  <si>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</si>
  <si>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</si>
  <si>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</si>
  <si>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</si>
  <si>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</si>
  <si>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</si>
  <si>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</si>
  <si>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</si>
  <si>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</si>
  <si>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</si>
  <si>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</si>
  <si>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</si>
  <si>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</si>
  <si>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</si>
  <si>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</si>
  <si>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</si>
  <si>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</si>
  <si>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</si>
  <si>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</si>
  <si>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</si>
  <si>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</si>
  <si>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</si>
  <si>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</si>
  <si>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</si>
  <si>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</si>
  <si>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</si>
  <si>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</si>
  <si>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</si>
  <si>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</si>
  <si>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</si>
  <si>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</si>
  <si>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</si>
  <si>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</si>
  <si>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</si>
  <si>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</si>
  <si>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</si>
  <si>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</si>
  <si>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</si>
  <si>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</si>
  <si>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</si>
  <si>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</si>
  <si>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</si>
  <si>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</si>
  <si>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</si>
  <si>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</si>
  <si>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</si>
  <si>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</si>
  <si>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</si>
  <si>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</si>
  <si>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</si>
  <si>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</si>
  <si>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</si>
  <si>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</si>
  <si>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</si>
  <si>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</si>
  <si>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</si>
  <si>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</si>
  <si>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</si>
  <si>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</si>
  <si>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</si>
  <si>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</si>
  <si>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</si>
  <si>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</si>
  <si>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</si>
  <si>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</si>
  <si>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</si>
  <si>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</si>
  <si>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</si>
  <si>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</si>
  <si>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</si>
  <si>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</si>
  <si>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</si>
  <si>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</si>
  <si>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</si>
  <si>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</si>
  <si>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</si>
  <si>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</si>
  <si>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</si>
  <si>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</si>
  <si>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</si>
  <si>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</si>
  <si>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</si>
  <si>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</si>
  <si>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</si>
  <si>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</si>
  <si>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</si>
  <si>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</si>
  <si>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</si>
  <si>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</si>
  <si>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</si>
  <si>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</si>
  <si>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</si>
  <si>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</si>
  <si>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</si>
  <si>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</si>
  <si>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</si>
  <si>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</si>
  <si>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</si>
  <si>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</si>
  <si>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</si>
  <si>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</si>
  <si>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</si>
  <si>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</si>
  <si>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</si>
  <si>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</si>
  <si>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</si>
  <si>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</si>
  <si>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</si>
  <si>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</si>
  <si>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</si>
  <si>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</si>
  <si>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</si>
  <si>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</si>
  <si>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</si>
  <si>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</si>
  <si>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</si>
  <si>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</si>
  <si>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</si>
  <si>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</si>
  <si>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</si>
  <si>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</si>
  <si>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</si>
  <si>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</si>
  <si>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</si>
  <si>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</si>
  <si>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</si>
  <si>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</si>
  <si>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</si>
  <si>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</si>
  <si>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</si>
  <si>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</si>
  <si>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</si>
  <si>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</si>
  <si>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</si>
  <si>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</si>
  <si>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</si>
  <si>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</si>
  <si>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</si>
  <si>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</si>
  <si>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</si>
  <si>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</si>
  <si>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</si>
  <si>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</si>
  <si>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</si>
  <si>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</si>
  <si>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</si>
  <si>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</si>
  <si>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</si>
  <si>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</si>
  <si>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</si>
  <si>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</si>
  <si>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</si>
  <si>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</si>
  <si>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</si>
  <si>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</si>
  <si>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</si>
  <si>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</si>
  <si>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</si>
  <si>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</si>
  <si>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</si>
  <si>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</si>
  <si>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</si>
  <si>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</si>
  <si>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</si>
  <si>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</si>
  <si>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</si>
  <si>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</si>
  <si>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</si>
  <si>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</si>
  <si>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</si>
  <si>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</si>
  <si>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</si>
  <si>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</si>
  <si>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</si>
  <si>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</si>
  <si>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</si>
  <si>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</si>
  <si>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</si>
  <si>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</si>
  <si>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</si>
  <si>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</si>
  <si>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</si>
  <si>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</si>
  <si>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</si>
  <si>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</si>
  <si>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</si>
  <si>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</si>
  <si>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</si>
  <si>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</si>
  <si>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</si>
  <si>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</si>
  <si>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</si>
  <si>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</si>
  <si>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</si>
  <si>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</si>
  <si>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</si>
  <si>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</si>
  <si>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</si>
  <si>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</si>
  <si>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</si>
  <si>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</si>
  <si>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</si>
  <si>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</si>
  <si>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</si>
  <si>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</si>
  <si>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</si>
  <si>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</si>
  <si>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</si>
  <si>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</si>
  <si>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</si>
  <si>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</si>
  <si>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</si>
  <si>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</si>
  <si>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</si>
  <si>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</si>
  <si>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</si>
  <si>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</si>
  <si>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</si>
  <si>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</si>
  <si>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</si>
  <si>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</si>
  <si>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</si>
  <si>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</si>
  <si>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</si>
  <si>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</si>
  <si>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</si>
  <si>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</si>
  <si>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</si>
  <si>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</si>
  <si>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</si>
  <si>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</si>
  <si>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</si>
  <si>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</si>
  <si>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</si>
  <si>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</si>
  <si>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</si>
  <si>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</si>
  <si>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</si>
  <si>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</si>
  <si>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</si>
  <si>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</si>
  <si>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</si>
  <si>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</si>
  <si>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</si>
  <si>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</si>
  <si>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</si>
  <si>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</si>
  <si>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</si>
  <si>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</si>
  <si>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</si>
  <si>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</si>
  <si>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</si>
  <si>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</si>
  <si>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</si>
  <si>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</si>
  <si>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</si>
  <si>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</si>
  <si>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</si>
  <si>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</si>
  <si>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</si>
  <si>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</si>
  <si>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</si>
  <si>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</si>
  <si>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</si>
  <si>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</si>
  <si>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</si>
  <si>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</si>
  <si>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</si>
  <si>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</si>
  <si>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</si>
  <si>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</si>
  <si>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</si>
  <si>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</si>
  <si>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</si>
  <si>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</si>
  <si>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</si>
  <si>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</si>
  <si>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</si>
  <si>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</si>
  <si>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</si>
  <si>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</si>
  <si>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</si>
  <si>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</si>
  <si>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</si>
  <si>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</si>
  <si>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</si>
  <si>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</si>
  <si>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</si>
  <si>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</si>
  <si>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</si>
  <si>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</si>
  <si>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</si>
  <si>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</si>
  <si>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</si>
  <si>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</si>
  <si>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</si>
  <si>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</si>
  <si>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</si>
  <si>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</si>
  <si>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</si>
  <si>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</si>
  <si>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</si>
  <si>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</si>
  <si>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</si>
  <si>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</si>
  <si>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</si>
  <si>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</si>
  <si>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</si>
  <si>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</si>
  <si>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</si>
  <si>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</si>
  <si>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</si>
  <si>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</si>
  <si>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</si>
  <si>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</si>
  <si>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</si>
  <si>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</si>
  <si>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</si>
  <si>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</si>
  <si>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</si>
  <si>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</si>
  <si>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</si>
  <si>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</si>
  <si>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</si>
  <si>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</si>
  <si>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</si>
  <si>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</si>
  <si>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</si>
  <si>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</si>
  <si>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</si>
  <si>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</si>
  <si>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</si>
  <si>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</si>
  <si>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</si>
  <si>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</si>
  <si>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</si>
  <si>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</si>
  <si>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</si>
  <si>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</si>
  <si>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</si>
  <si>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</si>
  <si>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</si>
  <si>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</si>
  <si>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</si>
  <si>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</si>
  <si>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</si>
  <si>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</si>
  <si>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</si>
  <si>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</si>
  <si>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</si>
  <si>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</si>
  <si>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</si>
  <si>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</si>
  <si>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</si>
  <si>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</si>
  <si>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</si>
  <si>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</si>
  <si>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</si>
  <si>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</si>
  <si>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</si>
  <si>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</si>
  <si>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</si>
  <si>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</si>
  <si>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</si>
  <si>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</si>
  <si>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</si>
  <si>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</si>
  <si>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</si>
  <si>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</si>
  <si>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</si>
  <si>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</si>
  <si>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</si>
  <si>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</si>
  <si>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</si>
  <si>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</si>
  <si>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</si>
  <si>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</si>
  <si>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</si>
  <si>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</si>
  <si>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</si>
  <si>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</si>
  <si>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</si>
  <si>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</si>
  <si>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</si>
  <si>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</si>
  <si>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</si>
  <si>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</si>
  <si>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</si>
  <si>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</si>
  <si>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</si>
  <si>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</si>
  <si>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</si>
  <si>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</si>
  <si>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</si>
  <si>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</si>
  <si>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</si>
  <si>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</si>
  <si>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</si>
  <si>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</si>
  <si>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</si>
  <si>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</si>
  <si>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</si>
  <si>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</si>
  <si>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</si>
  <si>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</si>
  <si>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</si>
  <si>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</si>
  <si>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</si>
  <si>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</si>
  <si>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</si>
  <si>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</si>
  <si>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</si>
  <si>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</si>
  <si>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</si>
  <si>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</si>
  <si>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</si>
  <si>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</si>
  <si>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</si>
  <si>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</si>
  <si>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</si>
  <si>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</si>
  <si>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</si>
  <si>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</si>
  <si>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</si>
  <si>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</si>
  <si>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</si>
  <si>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</si>
  <si>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</si>
  <si>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</si>
  <si>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</si>
  <si>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</si>
  <si>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</si>
  <si>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</si>
  <si>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</si>
  <si>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</si>
  <si>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</si>
  <si>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</si>
  <si>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</si>
  <si>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</si>
  <si>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</si>
  <si>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</si>
  <si>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</si>
  <si>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</si>
  <si>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</si>
  <si>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</si>
  <si>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</si>
  <si>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</si>
  <si>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</si>
  <si>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</si>
  <si>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</si>
  <si>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</si>
  <si>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</si>
  <si>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</si>
  <si>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</si>
  <si>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</si>
  <si>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</si>
  <si>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</si>
  <si>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</si>
  <si>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</si>
  <si>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</si>
  <si>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</si>
  <si>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</si>
  <si>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</si>
  <si>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</si>
  <si>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</si>
  <si>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</si>
  <si>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</si>
  <si>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</si>
  <si>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</si>
  <si>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</si>
  <si>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</si>
  <si>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</si>
  <si>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</si>
  <si>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</si>
  <si>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</si>
  <si>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</si>
  <si>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</si>
  <si>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</si>
  <si>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</si>
  <si>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</si>
  <si>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</si>
  <si>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</si>
  <si>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</si>
  <si>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</si>
  <si>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</si>
  <si>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</si>
  <si>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</si>
  <si>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</si>
  <si>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</si>
  <si>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</si>
  <si>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</si>
  <si>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</si>
  <si>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</si>
  <si>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</si>
  <si>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</si>
  <si>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</si>
  <si>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</si>
  <si>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</si>
  <si>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</si>
  <si>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</si>
  <si>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</si>
  <si>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</si>
  <si>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</si>
  <si>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</si>
  <si>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</si>
  <si>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</si>
  <si>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</si>
  <si>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</si>
  <si>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</si>
  <si>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</si>
  <si>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</si>
  <si>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</si>
  <si>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</si>
  <si>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</si>
  <si>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</si>
  <si>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</si>
  <si>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</si>
  <si>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</si>
  <si>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</si>
  <si>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</si>
  <si>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</si>
  <si>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</si>
  <si>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</si>
  <si>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</si>
  <si>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</si>
  <si>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</si>
  <si>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</si>
  <si>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</si>
  <si>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</si>
  <si>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</si>
  <si>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</si>
  <si>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</si>
  <si>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</si>
  <si>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</si>
  <si>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</si>
  <si>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</si>
  <si>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</si>
  <si>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</si>
  <si>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</si>
  <si>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</si>
  <si>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</si>
  <si>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</si>
  <si>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</si>
  <si>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</si>
  <si>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</si>
  <si>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</si>
  <si>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</si>
  <si>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</si>
  <si>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</si>
  <si>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</si>
  <si>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</si>
  <si>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</si>
  <si>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</si>
  <si>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</si>
  <si>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</si>
  <si>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</si>
  <si>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</si>
  <si>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</si>
  <si>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</si>
  <si>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</si>
  <si>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</si>
  <si>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</si>
  <si>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</si>
  <si>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</si>
  <si>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</si>
  <si>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</si>
  <si>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</si>
  <si>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</si>
  <si>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</si>
  <si>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</si>
  <si>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</si>
  <si>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</si>
  <si>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</si>
  <si>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</si>
  <si>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</si>
  <si>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</si>
  <si>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</si>
  <si>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</si>
  <si>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</si>
  <si>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</si>
  <si>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</si>
  <si>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</si>
  <si>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</si>
  <si>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</si>
  <si>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</si>
  <si>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</si>
  <si>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</si>
  <si>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</si>
  <si>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</si>
  <si>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</si>
  <si>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</si>
  <si>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</si>
  <si>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</si>
  <si>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</si>
  <si>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</si>
  <si>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</si>
  <si>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</si>
  <si>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</si>
  <si>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</si>
  <si>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</si>
  <si>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</si>
  <si>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</si>
  <si>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</si>
  <si>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</si>
  <si>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</si>
  <si>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</si>
  <si>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</si>
  <si>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</si>
  <si>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</si>
  <si>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</si>
  <si>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</si>
  <si>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</si>
  <si>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</si>
  <si>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</si>
  <si>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</si>
  <si>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</si>
  <si>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</si>
  <si>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</si>
  <si>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</si>
  <si>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</si>
  <si>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</si>
  <si>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</si>
  <si>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</si>
  <si>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</si>
  <si>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</si>
  <si>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</si>
  <si>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</si>
  <si>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</si>
  <si>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</si>
  <si>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</si>
  <si>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</si>
  <si>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</si>
  <si>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</si>
  <si>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</si>
  <si>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</si>
  <si>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</si>
  <si>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</si>
  <si>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</si>
  <si>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</si>
  <si>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</si>
  <si>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</si>
  <si>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</si>
  <si>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</si>
  <si>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</si>
  <si>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</si>
  <si>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</si>
  <si>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</si>
  <si>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</si>
  <si>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</si>
  <si>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</si>
  <si>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</si>
  <si>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</si>
  <si>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</si>
  <si>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</si>
  <si>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</si>
  <si>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</si>
  <si>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</si>
  <si>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</si>
  <si>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</si>
  <si>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</si>
  <si>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</si>
  <si>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</si>
  <si>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</si>
  <si>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</si>
  <si>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</si>
  <si>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</si>
  <si>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</si>
  <si>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</si>
  <si>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</si>
  <si>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</si>
  <si>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</si>
  <si>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</si>
  <si>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</si>
  <si>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</si>
  <si>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</si>
  <si>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</si>
  <si>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</si>
  <si>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</si>
  <si>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</si>
  <si>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</si>
  <si>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</si>
  <si>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</si>
  <si>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</si>
  <si>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</si>
  <si>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</si>
  <si>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</si>
  <si>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</si>
  <si>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</si>
  <si>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</si>
  <si>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</si>
  <si>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</si>
  <si>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</si>
  <si>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</si>
  <si>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</si>
  <si>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</si>
  <si>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</si>
  <si>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</si>
  <si>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</si>
  <si>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</si>
  <si>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</si>
  <si>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</si>
  <si>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</si>
  <si>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</si>
  <si>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</si>
  <si>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</si>
  <si>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</si>
  <si>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</si>
  <si>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</si>
  <si>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</si>
  <si>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</si>
  <si>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</si>
  <si>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</si>
  <si>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</si>
  <si>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</si>
  <si>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</si>
  <si>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</si>
  <si>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</si>
  <si>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</si>
  <si>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</si>
  <si>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</si>
  <si>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</si>
  <si>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</si>
  <si>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</si>
  <si>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</si>
  <si>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</si>
  <si>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</si>
  <si>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</si>
  <si>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</si>
  <si>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</si>
  <si>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</si>
  <si>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</si>
  <si>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</si>
  <si>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</si>
  <si>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</si>
  <si>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</si>
  <si>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</si>
  <si>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</si>
  <si>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</si>
  <si>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</si>
  <si>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</si>
  <si>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</si>
  <si>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</si>
  <si>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</si>
  <si>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</si>
  <si>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</si>
  <si>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</si>
  <si>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</si>
  <si>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</si>
  <si>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</si>
  <si>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</si>
  <si>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</si>
  <si>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</si>
  <si>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</si>
  <si>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</si>
  <si>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</si>
  <si>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</si>
  <si>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</si>
  <si>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</si>
  <si>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</si>
  <si>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</si>
  <si>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</si>
  <si>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</si>
  <si>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</si>
  <si>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</si>
  <si>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</si>
  <si>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</si>
  <si>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</si>
  <si>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</si>
  <si>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</si>
  <si>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</si>
  <si>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</si>
  <si>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</si>
  <si>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</si>
  <si>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</si>
  <si>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</si>
  <si>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</si>
  <si>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</si>
  <si>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</si>
  <si>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</si>
  <si>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</si>
  <si>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</si>
  <si>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</si>
  <si>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</si>
  <si>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</si>
  <si>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</si>
  <si>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</si>
  <si>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</si>
  <si>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</si>
  <si>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</si>
  <si>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</si>
  <si>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</si>
  <si>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</si>
  <si>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</si>
  <si>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</si>
  <si>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</si>
  <si>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</si>
  <si>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</si>
  <si>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</si>
  <si>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</si>
  <si>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</si>
  <si>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</si>
  <si>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</si>
  <si>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</si>
  <si>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</si>
  <si>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</si>
  <si>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</si>
  <si>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</si>
  <si>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</si>
  <si>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</si>
  <si>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</si>
  <si>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</si>
  <si>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</si>
  <si>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</si>
  <si>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</si>
  <si>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</si>
  <si>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</si>
  <si>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</si>
  <si>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</si>
  <si>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</si>
  <si>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</si>
  <si>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</si>
  <si>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</si>
  <si>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</si>
  <si>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</si>
  <si>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</si>
  <si>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</si>
  <si>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</si>
  <si>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</si>
  <si>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</si>
  <si>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</si>
  <si>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</si>
  <si>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</si>
  <si>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</si>
  <si>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</si>
  <si>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</si>
  <si>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</si>
  <si>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</si>
  <si>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</si>
  <si>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</si>
  <si>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</si>
  <si>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</si>
  <si>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</si>
  <si>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</si>
  <si>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</si>
  <si>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</si>
  <si>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</si>
  <si>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</si>
  <si>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</si>
  <si>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</si>
  <si>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</si>
  <si>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</si>
  <si>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</si>
  <si>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</si>
  <si>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</si>
  <si>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</si>
  <si>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</si>
  <si>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</si>
  <si>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</si>
  <si>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</si>
  <si>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</si>
  <si>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</si>
  <si>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</si>
  <si>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</si>
  <si>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</si>
  <si>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</si>
  <si>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</si>
  <si>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</si>
  <si>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</si>
  <si>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</si>
  <si>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</si>
  <si>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</si>
  <si>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</si>
  <si>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</si>
  <si>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</si>
  <si>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</si>
  <si>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</si>
  <si>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</si>
  <si>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</si>
  <si>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</si>
  <si>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</si>
  <si>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</si>
  <si>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</si>
  <si>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</si>
  <si>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</si>
  <si>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</si>
  <si>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</si>
  <si>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</si>
  <si>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</si>
  <si>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</si>
  <si>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</si>
  <si>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</si>
  <si>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</si>
  <si>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</si>
  <si>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</si>
  <si>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</si>
  <si>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</si>
  <si>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</si>
  <si>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</si>
  <si>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</si>
  <si>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</si>
  <si>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</si>
  <si>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</si>
  <si>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</si>
  <si>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</si>
  <si>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</si>
  <si>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</si>
  <si>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</si>
  <si>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</si>
  <si>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</si>
  <si>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</si>
  <si>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</si>
  <si>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</si>
  <si>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</si>
  <si>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</si>
  <si>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</si>
  <si>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</si>
  <si>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</si>
  <si>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</si>
  <si>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</si>
  <si>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</si>
  <si>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</si>
  <si>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</si>
  <si>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</si>
  <si>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</si>
  <si>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</si>
  <si>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</si>
  <si>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</si>
  <si>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</si>
  <si>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</si>
  <si>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</si>
  <si>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</si>
  <si>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</si>
  <si>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</si>
  <si>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</si>
  <si>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</si>
  <si>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</si>
  <si>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</si>
  <si>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</si>
  <si>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</si>
  <si>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</si>
  <si>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</si>
  <si>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</si>
  <si>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</si>
  <si>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</si>
  <si>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</si>
  <si>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</si>
  <si>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</si>
  <si>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</si>
  <si>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</si>
  <si>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</si>
  <si>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</si>
  <si>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</si>
  <si>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</si>
  <si>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</si>
  <si>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</si>
  <si>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</si>
  <si>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</si>
  <si>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</si>
  <si>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</si>
  <si>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</si>
  <si>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</si>
  <si>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</si>
  <si>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</si>
  <si>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</si>
  <si>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</si>
  <si>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</si>
  <si>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</si>
  <si>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</si>
  <si>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</si>
  <si>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</si>
  <si>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</si>
  <si>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</si>
  <si>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</si>
  <si>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</si>
  <si>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</si>
  <si>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</si>
  <si>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</si>
  <si>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</si>
  <si>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</si>
  <si>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</si>
  <si>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</si>
  <si>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</si>
  <si>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</si>
  <si>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</si>
  <si>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</si>
  <si>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</si>
  <si>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</si>
  <si>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</si>
  <si>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</si>
  <si>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</si>
  <si>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</si>
  <si>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</si>
  <si>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</si>
  <si>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</si>
  <si>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</si>
  <si>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</si>
  <si>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</si>
  <si>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</si>
  <si>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</si>
  <si>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</si>
  <si>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</si>
  <si>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</si>
  <si>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</si>
  <si>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</si>
  <si>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</si>
  <si>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</si>
  <si>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</si>
  <si>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</si>
  <si>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</si>
  <si>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</si>
  <si>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</si>
  <si>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</si>
  <si>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</si>
  <si>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</si>
  <si>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</si>
  <si>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</si>
  <si>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</si>
  <si>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</si>
  <si>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</si>
  <si>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</si>
  <si>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</si>
  <si>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</si>
  <si>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</si>
  <si>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</si>
  <si>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</si>
  <si>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</si>
  <si>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</si>
  <si>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</si>
  <si>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</si>
  <si>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</si>
  <si>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</si>
  <si>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</si>
  <si>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</si>
  <si>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</si>
  <si>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</si>
  <si>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</si>
  <si>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</si>
  <si>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</si>
  <si>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</si>
  <si>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</si>
  <si>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</si>
  <si>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</si>
  <si>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</si>
  <si>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</si>
  <si>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</si>
  <si>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</si>
  <si>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</si>
  <si>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</si>
  <si>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</si>
  <si>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</si>
  <si>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</si>
  <si>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</si>
  <si>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</si>
  <si>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</si>
  <si>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</si>
  <si>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</si>
  <si>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</si>
  <si>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</si>
  <si>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</si>
  <si>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</si>
  <si>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</si>
  <si>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</si>
  <si>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</si>
  <si>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</si>
  <si>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</si>
  <si>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</si>
  <si>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</si>
  <si>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</si>
  <si>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</si>
  <si>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</si>
  <si>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</si>
  <si>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</si>
  <si>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</si>
  <si>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</si>
  <si>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</si>
  <si>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</si>
  <si>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</si>
  <si>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</si>
  <si>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</si>
  <si>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</si>
  <si>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</si>
  <si>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</si>
  <si>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</si>
  <si>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</si>
  <si>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</si>
  <si>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</si>
  <si>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</si>
  <si>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</si>
  <si>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</si>
  <si>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</si>
  <si>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</si>
  <si>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</si>
  <si>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</si>
  <si>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</si>
  <si>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</si>
  <si>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</si>
  <si>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</si>
  <si>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</si>
  <si>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</si>
  <si>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</si>
  <si>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</si>
  <si>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</si>
  <si>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</si>
  <si>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</si>
  <si>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</si>
  <si>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</si>
  <si>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</si>
  <si>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</si>
  <si>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</si>
  <si>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</si>
  <si>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</si>
  <si>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</si>
  <si>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</si>
  <si>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</si>
  <si>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</si>
  <si>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</si>
  <si>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</si>
  <si>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</si>
  <si>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</si>
  <si>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</si>
  <si>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</si>
  <si>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</si>
  <si>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</si>
  <si>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</si>
  <si>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</si>
  <si>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</si>
  <si>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</si>
  <si>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</si>
  <si>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</si>
  <si>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</si>
  <si>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</si>
  <si>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</si>
  <si>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</si>
  <si>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</si>
  <si>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</si>
  <si>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</si>
  <si>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</si>
  <si>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</si>
  <si>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</si>
  <si>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</si>
  <si>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</si>
  <si>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</si>
  <si>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</si>
  <si>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</si>
  <si>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</si>
  <si>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</si>
  <si>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</si>
  <si>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</si>
  <si>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</si>
  <si>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</si>
  <si>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</si>
  <si>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</si>
  <si>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</si>
  <si>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</si>
  <si>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</si>
  <si>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</si>
  <si>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</si>
  <si>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</si>
  <si>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</si>
  <si>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</si>
  <si>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</si>
  <si>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</si>
  <si>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</si>
  <si>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</si>
  <si>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</si>
  <si>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</si>
  <si>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</si>
  <si>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</si>
  <si>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</si>
  <si>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</si>
  <si>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</si>
  <si>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</si>
  <si>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</si>
  <si>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</si>
  <si>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</si>
  <si>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</si>
  <si>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</si>
  <si>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</si>
  <si>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</si>
  <si>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</si>
  <si>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</si>
  <si>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</si>
  <si>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</si>
  <si>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</si>
  <si>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</si>
  <si>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</si>
  <si>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</si>
  <si>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</si>
  <si>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</si>
  <si>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</si>
  <si>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</si>
  <si>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</si>
  <si>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</si>
  <si>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</si>
  <si>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</si>
  <si>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</si>
  <si>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</si>
  <si>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</si>
  <si>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</si>
  <si>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</si>
  <si>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</si>
  <si>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</si>
  <si>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</si>
  <si>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</si>
  <si>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</si>
  <si>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</si>
  <si>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</si>
  <si>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</si>
  <si>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</si>
  <si>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</si>
  <si>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</si>
  <si>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</si>
  <si>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</si>
  <si>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</si>
  <si>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</si>
  <si>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</si>
  <si>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</si>
  <si>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</si>
  <si>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</si>
  <si>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</si>
  <si>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</si>
  <si>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</si>
  <si>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</si>
  <si>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</si>
  <si>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</si>
  <si>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</si>
  <si>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</si>
  <si>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</si>
  <si>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</si>
  <si>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</si>
  <si>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</si>
  <si>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</si>
  <si>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</si>
  <si>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</si>
  <si>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</si>
  <si>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</si>
  <si>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</si>
  <si>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</si>
  <si>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</si>
  <si>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</si>
  <si>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</si>
  <si>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</si>
  <si>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</si>
  <si>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</si>
  <si>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</si>
  <si>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</si>
  <si>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</si>
  <si>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</si>
  <si>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</si>
  <si>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</si>
  <si>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</si>
  <si>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</si>
  <si>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</si>
  <si>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</si>
  <si>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</si>
  <si>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</si>
  <si>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</si>
  <si>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</si>
  <si>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</si>
  <si>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</si>
  <si>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</si>
  <si>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</si>
  <si>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</si>
  <si>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</si>
  <si>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</si>
  <si>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</si>
  <si>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</si>
  <si>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</si>
  <si>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</si>
  <si>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</si>
  <si>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</si>
  <si>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</si>
  <si>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</si>
  <si>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</si>
  <si>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</si>
  <si>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</si>
  <si>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</si>
  <si>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</si>
  <si>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</si>
  <si>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</si>
  <si>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</si>
  <si>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</si>
  <si>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</si>
  <si>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</si>
  <si>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</si>
  <si>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</si>
  <si>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</si>
  <si>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</si>
  <si>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</si>
  <si>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</si>
  <si>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</si>
  <si>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</si>
  <si>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</si>
  <si>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</si>
  <si>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</si>
  <si>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</si>
  <si>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</si>
  <si>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</si>
  <si>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</si>
  <si>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</si>
  <si>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</si>
  <si>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</si>
  <si>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</si>
  <si>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</si>
  <si>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</si>
  <si>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</si>
  <si>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</si>
  <si>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</si>
  <si>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</si>
  <si>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</si>
  <si>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</si>
  <si>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</si>
  <si>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</si>
  <si>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</si>
  <si>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</si>
  <si>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</si>
  <si>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</si>
  <si>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</si>
  <si>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</si>
  <si>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</si>
  <si>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</si>
  <si>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</si>
  <si>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</si>
  <si>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</si>
  <si>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</si>
  <si>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</si>
  <si>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</si>
  <si>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</si>
  <si>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</si>
  <si>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</si>
  <si>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</si>
  <si>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</si>
  <si>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</si>
  <si>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</si>
  <si>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</si>
  <si>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</si>
  <si>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</si>
  <si>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</si>
  <si>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</si>
  <si>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</si>
  <si>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</si>
  <si>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</si>
  <si>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</si>
  <si>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</si>
  <si>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</si>
  <si>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</si>
  <si>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</si>
  <si>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</si>
  <si>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</si>
  <si>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</si>
  <si>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</si>
  <si>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</si>
  <si>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</si>
  <si>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</si>
  <si>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</si>
  <si>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</si>
  <si>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</si>
  <si>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</si>
  <si>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</si>
  <si>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</si>
  <si>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</si>
  <si>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</si>
  <si>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</si>
  <si>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</si>
  <si>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</si>
  <si>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</si>
  <si>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</si>
  <si>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</si>
  <si>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</si>
  <si>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</si>
  <si>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</si>
  <si>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</si>
  <si>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</si>
  <si>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</si>
  <si>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</si>
  <si>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</si>
  <si>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</si>
  <si>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</si>
  <si>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</si>
  <si>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</si>
  <si>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</si>
  <si>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</si>
  <si>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</si>
  <si>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</si>
  <si>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</si>
  <si>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</si>
  <si>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</si>
  <si>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</si>
  <si>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</si>
  <si>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</si>
  <si>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</si>
  <si>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</si>
  <si>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</si>
  <si>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</si>
  <si>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</si>
  <si>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</si>
  <si>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</si>
  <si>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</si>
  <si>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</si>
  <si>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</si>
  <si>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</si>
  <si>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</si>
  <si>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</si>
  <si>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</si>
  <si>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</si>
  <si>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</si>
  <si>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</si>
  <si>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</si>
  <si>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</si>
  <si>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</si>
  <si>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</si>
  <si>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</si>
  <si>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</si>
  <si>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</si>
  <si>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</si>
  <si>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</si>
  <si>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</si>
  <si>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</si>
  <si>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</si>
  <si>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</si>
  <si>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</si>
  <si>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</si>
  <si>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</si>
  <si>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</si>
  <si>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</si>
  <si>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</si>
  <si>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</si>
  <si>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</si>
  <si>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</si>
  <si>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</si>
  <si>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</si>
  <si>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</si>
  <si>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</si>
  <si>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</si>
  <si>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</si>
  <si>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</si>
  <si>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</si>
  <si>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</si>
  <si>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</si>
  <si>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</si>
  <si>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</si>
  <si>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</si>
  <si>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</si>
  <si>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</si>
  <si>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</si>
  <si>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</si>
  <si>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</si>
  <si>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</si>
  <si>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</si>
  <si>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</si>
  <si>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</si>
  <si>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</si>
  <si>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</si>
  <si>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</si>
  <si>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</si>
  <si>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</si>
  <si>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</si>
  <si>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</si>
  <si>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</si>
  <si>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</si>
  <si>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</si>
  <si>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</si>
  <si>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</si>
  <si>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</si>
  <si>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</si>
  <si>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</si>
  <si>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</si>
  <si>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</si>
  <si>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</si>
  <si>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</si>
  <si>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</si>
  <si>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</si>
  <si>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</si>
  <si>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</si>
  <si>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</si>
  <si>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</si>
  <si>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</si>
  <si>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</si>
  <si>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</si>
  <si>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</si>
  <si>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</si>
  <si>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</si>
  <si>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</si>
  <si>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</si>
  <si>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</si>
  <si>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</si>
  <si>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</si>
  <si>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</si>
  <si>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</si>
  <si>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</si>
  <si>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</si>
  <si>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</si>
  <si>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</si>
  <si>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</si>
  <si>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</si>
  <si>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</si>
  <si>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</si>
  <si>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</si>
  <si>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</si>
  <si>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</si>
  <si>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</si>
  <si>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</si>
  <si>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</si>
  <si>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</si>
  <si>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</si>
  <si>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</si>
  <si>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</si>
  <si>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</si>
  <si>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</si>
  <si>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</si>
  <si>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</si>
  <si>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</si>
  <si>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</si>
  <si>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</si>
  <si>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</si>
  <si>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</si>
  <si>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</si>
  <si>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</si>
  <si>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</si>
  <si>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</si>
  <si>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</si>
  <si>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</si>
  <si>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</si>
  <si>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</si>
  <si>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</si>
  <si>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</si>
  <si>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</si>
  <si>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</si>
  <si>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</si>
  <si>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</si>
  <si>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</si>
  <si>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</si>
  <si>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</si>
  <si>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</si>
  <si>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</si>
  <si>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</si>
  <si>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</si>
  <si>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</si>
  <si>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</si>
  <si>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</si>
  <si>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</si>
  <si>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</si>
  <si>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</si>
  <si>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</si>
  <si>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</si>
  <si>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</si>
  <si>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</si>
  <si>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</si>
  <si>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</si>
  <si>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</si>
  <si>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</si>
  <si>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</si>
  <si>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</si>
  <si>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</si>
  <si>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</si>
  <si>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</si>
  <si>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</si>
  <si>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</si>
  <si>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</si>
  <si>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</si>
  <si>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</si>
  <si>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</si>
  <si>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</si>
  <si>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</si>
  <si>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</si>
  <si>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</si>
  <si>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</si>
  <si>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</si>
  <si>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</si>
  <si>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</si>
  <si>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</si>
  <si>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</si>
  <si>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</si>
  <si>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</si>
  <si>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</si>
  <si>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</si>
  <si>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</si>
  <si>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</si>
  <si>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</si>
  <si>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</si>
  <si>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</si>
  <si>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</si>
  <si>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</si>
  <si>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</si>
  <si>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</si>
  <si>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</si>
  <si>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</si>
  <si>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</si>
  <si>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</si>
  <si>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</si>
  <si>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</si>
  <si>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</si>
  <si>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</si>
  <si>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</si>
  <si>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</si>
  <si>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</si>
  <si>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</si>
  <si>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</si>
  <si>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</si>
  <si>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</si>
  <si>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</si>
  <si>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</si>
  <si>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</si>
  <si>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</si>
  <si>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</si>
  <si>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</si>
  <si>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</si>
  <si>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</si>
  <si>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</si>
  <si>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</si>
  <si>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</si>
  <si>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</si>
  <si>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</si>
  <si>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</si>
  <si>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</si>
  <si>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</si>
  <si>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</si>
  <si>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</si>
  <si>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</si>
  <si>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</si>
  <si>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</si>
  <si>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</si>
  <si>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</si>
  <si>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</si>
  <si>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</si>
  <si>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</si>
  <si>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</si>
  <si>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</si>
  <si>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</si>
  <si>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</si>
  <si>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</si>
  <si>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</si>
  <si>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</si>
  <si>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</si>
  <si>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</si>
  <si>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</si>
  <si>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</si>
  <si>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</si>
  <si>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</si>
  <si>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</si>
  <si>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</si>
  <si>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</si>
  <si>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</si>
  <si>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</si>
  <si>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</si>
  <si>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</si>
  <si>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</si>
  <si>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</si>
  <si>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</si>
  <si>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</si>
  <si>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</si>
  <si>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</si>
  <si>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</si>
  <si>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</si>
  <si>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</si>
  <si>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</si>
  <si>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</si>
  <si>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</si>
  <si>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</si>
  <si>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</si>
  <si>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</si>
  <si>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</si>
  <si>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</si>
  <si>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</si>
  <si>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</si>
  <si>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</si>
  <si>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</si>
  <si>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</si>
  <si>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</si>
  <si>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</si>
  <si>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</si>
  <si>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</si>
  <si>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</si>
  <si>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</si>
  <si>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</si>
  <si>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</si>
  <si>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</si>
  <si>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</si>
  <si>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</si>
  <si>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</si>
  <si>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</si>
  <si>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</si>
  <si>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</si>
  <si>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</si>
  <si>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</si>
  <si>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</si>
  <si>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</si>
  <si>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</si>
  <si>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</si>
  <si>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</si>
  <si>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</si>
  <si>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</si>
  <si>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</si>
  <si>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</si>
  <si>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</si>
  <si>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</si>
  <si>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</si>
  <si>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</si>
  <si>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</si>
  <si>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</si>
  <si>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</si>
  <si>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</si>
  <si>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</si>
  <si>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</si>
  <si>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</si>
  <si>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</si>
  <si>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</si>
  <si>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</si>
  <si>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</si>
  <si>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</si>
  <si>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</si>
  <si>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</si>
  <si>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</si>
  <si>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</si>
  <si>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</si>
  <si>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</si>
  <si>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</si>
  <si>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</si>
  <si>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</si>
  <si>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</si>
  <si>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</si>
  <si>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</si>
  <si>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</si>
  <si>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</si>
  <si>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</si>
  <si>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</si>
  <si>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</si>
  <si>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</si>
  <si>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</si>
  <si>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</si>
  <si>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</si>
  <si>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</si>
  <si>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</si>
  <si>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</si>
  <si>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</si>
  <si>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</si>
  <si>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</si>
  <si>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</si>
  <si>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</si>
  <si>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</si>
  <si>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</si>
  <si>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</si>
  <si>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</si>
  <si>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</si>
  <si>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</si>
  <si>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</si>
  <si>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</si>
  <si>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</si>
  <si>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</si>
  <si>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</si>
  <si>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</si>
  <si>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</si>
  <si>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</si>
  <si>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</si>
  <si>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</si>
  <si>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</si>
  <si>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</si>
  <si>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</si>
  <si>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</si>
  <si>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</si>
  <si>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</si>
  <si>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</si>
  <si>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</si>
  <si>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</si>
  <si>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</si>
  <si>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</si>
  <si>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</si>
  <si>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</si>
  <si>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</si>
  <si>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</si>
  <si>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</si>
  <si>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</si>
  <si>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</si>
  <si>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</si>
  <si>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</si>
  <si>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</si>
  <si>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</si>
  <si>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</si>
  <si>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</si>
  <si>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</si>
  <si>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</si>
  <si>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</si>
  <si>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</si>
  <si>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</si>
  <si>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</si>
  <si>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</si>
  <si>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</si>
  <si>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</si>
  <si>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</si>
  <si>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</si>
  <si>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</si>
  <si>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</si>
  <si>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</si>
  <si>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</si>
  <si>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</si>
  <si>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</si>
  <si>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</si>
  <si>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</si>
  <si>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</si>
  <si>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</si>
  <si>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</si>
  <si>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</si>
  <si>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</si>
  <si>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</si>
  <si>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</si>
  <si>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</si>
  <si>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</si>
  <si>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</si>
  <si>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</si>
  <si>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</si>
  <si>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</si>
  <si>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</si>
  <si>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</si>
  <si>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</si>
  <si>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</si>
  <si>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</si>
  <si>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</si>
  <si>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</si>
  <si>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</si>
  <si>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</si>
  <si>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</si>
  <si>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</si>
  <si>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</si>
  <si>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</si>
  <si>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</si>
  <si>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</si>
  <si>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</si>
  <si>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</si>
  <si>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</si>
  <si>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</si>
  <si>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</si>
  <si>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</si>
  <si>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</si>
  <si>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</si>
  <si>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</si>
  <si>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</si>
  <si>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</si>
  <si>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</si>
  <si>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</si>
  <si>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</si>
  <si>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</si>
  <si>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</si>
  <si>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</si>
  <si>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</si>
  <si>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</si>
  <si>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</si>
  <si>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</si>
  <si>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</si>
  <si>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</si>
  <si>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</si>
  <si>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</si>
  <si>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</si>
  <si>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</si>
  <si>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</si>
  <si>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</si>
  <si>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</si>
  <si>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</si>
  <si>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</si>
  <si>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</si>
  <si>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</si>
  <si>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</si>
  <si>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</si>
  <si>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</si>
  <si>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</si>
  <si>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</si>
  <si>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</si>
  <si>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</si>
  <si>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</si>
  <si>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</si>
  <si>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</si>
  <si>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</si>
  <si>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</si>
  <si>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</si>
  <si>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</si>
  <si>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</si>
  <si>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</si>
  <si>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</si>
  <si>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</si>
  <si>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</si>
  <si>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</si>
  <si>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</si>
  <si>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</si>
  <si>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</si>
  <si>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</si>
  <si>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</si>
  <si>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</si>
  <si>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</si>
  <si>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</si>
  <si>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</si>
  <si>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</si>
  <si>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</si>
  <si>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</si>
  <si>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</si>
  <si>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</si>
  <si>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</si>
  <si>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</si>
  <si>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</si>
  <si>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</si>
  <si>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</si>
  <si>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</si>
  <si>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</si>
  <si>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</si>
  <si>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</si>
  <si>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</si>
  <si>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</si>
  <si>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</si>
  <si>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</si>
  <si>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</si>
  <si>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</si>
  <si>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</si>
  <si>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</si>
  <si>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</si>
  <si>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</si>
  <si>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</si>
  <si>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</si>
  <si>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</si>
  <si>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</si>
  <si>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</si>
  <si>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</si>
  <si>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</si>
  <si>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</si>
  <si>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</si>
  <si>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</si>
  <si>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</si>
  <si>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</si>
  <si>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</si>
  <si>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</si>
  <si>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</si>
  <si>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</si>
  <si>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</si>
  <si>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</si>
  <si>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</si>
  <si>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</si>
  <si>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</si>
  <si>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</si>
  <si>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</si>
  <si>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</si>
  <si>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</si>
  <si>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</si>
  <si>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</si>
  <si>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</si>
  <si>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</si>
  <si>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</si>
  <si>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</si>
  <si>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</si>
  <si>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</si>
  <si>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</si>
  <si>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</si>
  <si>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</si>
  <si>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</si>
  <si>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</si>
  <si>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</si>
  <si>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</si>
  <si>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</si>
  <si>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</si>
  <si>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</si>
  <si>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</si>
  <si>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</si>
  <si>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</si>
  <si>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</si>
  <si>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</si>
  <si>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</si>
  <si>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</si>
  <si>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</si>
  <si>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</si>
  <si>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</si>
  <si>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</si>
  <si>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</si>
  <si>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</si>
  <si>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</si>
  <si>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</si>
  <si>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</si>
  <si>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</si>
  <si>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</si>
  <si>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</si>
  <si>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</si>
  <si>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</si>
  <si>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</si>
  <si>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</si>
  <si>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</si>
  <si>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</si>
  <si>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</si>
  <si>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</si>
  <si>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</si>
  <si>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</si>
  <si>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</si>
  <si>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</si>
  <si>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</si>
  <si>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</si>
  <si>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</si>
  <si>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</si>
  <si>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</si>
  <si>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</si>
  <si>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</si>
  <si>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</si>
  <si>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</si>
  <si>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</si>
  <si>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</si>
  <si>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</si>
  <si>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</si>
  <si>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</si>
  <si>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</si>
  <si>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</si>
  <si>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</si>
  <si>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</si>
  <si>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</si>
  <si>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</si>
  <si>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</si>
  <si>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</si>
  <si>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</si>
  <si>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</si>
  <si>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</si>
  <si>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</si>
  <si>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</si>
  <si>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</si>
  <si>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</si>
  <si>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</si>
  <si>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</si>
  <si>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</si>
  <si>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</si>
  <si>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</si>
  <si>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</si>
  <si>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</si>
  <si>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</si>
  <si>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</si>
  <si>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</si>
  <si>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</si>
  <si>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</si>
  <si>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</si>
  <si>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</si>
  <si>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</si>
  <si>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</si>
  <si>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</si>
  <si>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</si>
  <si>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</si>
  <si>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</si>
  <si>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</si>
  <si>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</si>
  <si>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</si>
  <si>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</si>
  <si>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</si>
  <si>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</si>
  <si>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</si>
  <si>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</si>
  <si>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</si>
  <si>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</si>
  <si>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</si>
  <si>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</si>
  <si>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</si>
  <si>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</si>
  <si>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</si>
  <si>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</si>
  <si>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</si>
  <si>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</si>
  <si>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</si>
  <si>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</si>
  <si>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</si>
  <si>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</si>
  <si>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</si>
  <si>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</si>
  <si>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</si>
  <si>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</si>
  <si>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</si>
  <si>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</si>
  <si>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</si>
  <si>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</si>
  <si>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</si>
  <si>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</si>
  <si>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</si>
  <si>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</si>
  <si>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</si>
  <si>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</si>
  <si>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</si>
  <si>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</si>
  <si>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</si>
  <si>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</si>
  <si>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</si>
  <si>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</si>
  <si>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</si>
  <si>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</si>
  <si>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</si>
  <si>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</si>
  <si>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</si>
  <si>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</si>
  <si>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</si>
  <si>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</si>
  <si>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</si>
  <si>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</si>
  <si>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</si>
  <si>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</si>
  <si>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</si>
  <si>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</si>
  <si>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</si>
  <si>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</si>
  <si>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</si>
  <si>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</si>
  <si>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</si>
  <si>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</si>
  <si>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</si>
  <si>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</si>
  <si>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</si>
  <si>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</si>
  <si>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</si>
  <si>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</si>
  <si>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</si>
  <si>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</si>
  <si>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</si>
  <si>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</si>
  <si>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</si>
  <si>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</si>
  <si>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</si>
  <si>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</si>
  <si>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</si>
  <si>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</si>
  <si>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</si>
  <si>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</si>
  <si>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</si>
  <si>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</si>
  <si>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</si>
  <si>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</si>
  <si>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</si>
  <si>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</si>
  <si>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</si>
  <si>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</si>
  <si>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</si>
  <si>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</si>
  <si>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</si>
  <si>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</si>
  <si>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</si>
  <si>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</si>
  <si>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</si>
  <si>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</si>
  <si>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</si>
  <si>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</si>
  <si>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</si>
  <si>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</si>
  <si>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</si>
  <si>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</si>
  <si>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</si>
  <si>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</si>
  <si>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</si>
  <si>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</si>
  <si>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</si>
  <si>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</si>
  <si>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</si>
  <si>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</si>
  <si>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</si>
  <si>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</si>
  <si>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</si>
  <si>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</si>
  <si>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</si>
  <si>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</si>
  <si>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</si>
  <si>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</si>
  <si>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</si>
  <si>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</si>
  <si>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</si>
  <si>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</si>
  <si>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</si>
  <si>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</si>
  <si>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</si>
  <si>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</si>
  <si>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</si>
  <si>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</si>
  <si>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</si>
  <si>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</si>
  <si>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</si>
  <si>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</si>
  <si>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</si>
  <si>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</si>
  <si>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</si>
  <si>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</si>
  <si>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</si>
  <si>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</si>
  <si>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</si>
  <si>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</si>
  <si>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</si>
  <si>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</si>
  <si>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</si>
  <si>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</si>
  <si>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</si>
  <si>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</si>
  <si>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</si>
  <si>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</si>
  <si>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</si>
  <si>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</si>
  <si>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</si>
  <si>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</si>
  <si>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</si>
  <si>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</si>
  <si>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</si>
  <si>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</si>
  <si>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</si>
  <si>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</si>
  <si>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</si>
  <si>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</si>
  <si>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</si>
  <si>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</si>
  <si>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</si>
  <si>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</si>
  <si>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</si>
  <si>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</si>
  <si>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</si>
  <si>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</si>
  <si>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</si>
  <si>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</si>
  <si>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</si>
  <si>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</si>
  <si>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</si>
  <si>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</si>
  <si>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</si>
  <si>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</si>
  <si>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</si>
  <si>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</si>
  <si>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</si>
  <si>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</si>
  <si>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</si>
  <si>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</si>
  <si>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</si>
  <si>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</si>
  <si>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</si>
  <si>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</si>
  <si>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</si>
  <si>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</si>
  <si>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</si>
  <si>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</si>
  <si>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</si>
  <si>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</si>
  <si>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</si>
  <si>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</si>
  <si>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</si>
  <si>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</si>
  <si>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</si>
  <si>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</si>
  <si>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</si>
  <si>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</si>
  <si>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</si>
  <si>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</si>
  <si>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</si>
  <si>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</si>
  <si>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</si>
  <si>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</si>
  <si>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</si>
  <si>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</si>
  <si>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</si>
  <si>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</si>
  <si>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</si>
  <si>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</si>
  <si>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</si>
  <si>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</si>
  <si>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</si>
  <si>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</si>
  <si>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</si>
  <si>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</si>
  <si>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</si>
  <si>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</si>
  <si>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</si>
  <si>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</si>
  <si>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</si>
  <si>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</si>
  <si>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</si>
  <si>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</si>
  <si>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</si>
  <si>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</si>
  <si>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</si>
  <si>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</si>
  <si>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</si>
  <si>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</si>
  <si>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</si>
  <si>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</si>
  <si>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</si>
  <si>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</si>
  <si>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</si>
  <si>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</si>
  <si>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</si>
  <si>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</si>
  <si>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</si>
  <si>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</si>
  <si>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</si>
  <si>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</si>
  <si>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</si>
  <si>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</si>
  <si>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</si>
  <si>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</si>
  <si>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</si>
  <si>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</si>
  <si>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</si>
  <si>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</si>
  <si>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</si>
  <si>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</si>
  <si>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</si>
  <si>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</si>
  <si>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</si>
  <si>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</si>
  <si>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</si>
  <si>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</si>
  <si>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</si>
  <si>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</si>
  <si>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</si>
  <si>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</si>
  <si>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</si>
  <si>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</si>
  <si>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</si>
  <si>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</si>
  <si>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</si>
  <si>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</si>
  <si>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</si>
  <si>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</si>
  <si>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</si>
  <si>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</si>
  <si>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</si>
  <si>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</si>
  <si>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</si>
  <si>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</si>
  <si>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</si>
  <si>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</si>
  <si>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</si>
  <si>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</si>
  <si>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</si>
  <si>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</si>
  <si>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</si>
  <si>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</si>
  <si>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</si>
  <si>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</si>
  <si>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</si>
  <si>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</si>
  <si>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</si>
  <si>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</si>
  <si>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</si>
  <si>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</si>
  <si>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</si>
  <si>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</si>
  <si>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</si>
  <si>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</si>
  <si>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</si>
  <si>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</si>
  <si>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</si>
  <si>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</si>
  <si>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</si>
  <si>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</si>
  <si>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</si>
  <si>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</si>
  <si>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</si>
  <si>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</si>
  <si>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</si>
  <si>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</si>
  <si>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</si>
  <si>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</si>
  <si>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</si>
  <si>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</si>
  <si>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</si>
  <si>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</si>
  <si>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</si>
  <si>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</si>
  <si>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</si>
  <si>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</si>
  <si>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</si>
  <si>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</si>
  <si>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</si>
  <si>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</si>
  <si>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</si>
  <si>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</si>
  <si>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</si>
  <si>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</si>
  <si>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</si>
  <si>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</si>
  <si>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</si>
  <si>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</si>
  <si>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</si>
  <si>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</si>
  <si>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</si>
  <si>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</si>
  <si>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</si>
  <si>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</si>
  <si>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</si>
  <si>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</si>
  <si>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</si>
  <si>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</si>
  <si>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</si>
  <si>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</si>
  <si>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</si>
  <si>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</si>
  <si>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</si>
  <si>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</si>
  <si>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</si>
  <si>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</si>
  <si>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</si>
  <si>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</si>
  <si>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</si>
  <si>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</si>
  <si>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</si>
  <si>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</si>
  <si>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</si>
  <si>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</si>
  <si>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</si>
  <si>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</si>
  <si>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</si>
  <si>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</si>
  <si>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</si>
  <si>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</si>
  <si>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</si>
  <si>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</si>
  <si>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</si>
  <si>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</si>
  <si>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</si>
  <si>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</si>
  <si>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</si>
  <si>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</si>
  <si>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</si>
  <si>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</si>
  <si>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</si>
  <si>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</si>
  <si>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</si>
  <si>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</si>
  <si>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</si>
  <si>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</si>
  <si>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</si>
  <si>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</si>
  <si>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</si>
  <si>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</si>
  <si>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</si>
  <si>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</si>
  <si>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</si>
  <si>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</si>
  <si>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</si>
  <si>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</si>
  <si>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</si>
  <si>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</si>
  <si>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</si>
  <si>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</si>
  <si>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</si>
  <si>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</si>
  <si>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</si>
  <si>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</si>
  <si>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</si>
  <si>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</si>
  <si>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</si>
  <si>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</si>
  <si>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</si>
  <si>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</si>
  <si>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</si>
  <si>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</si>
  <si>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</si>
  <si>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</si>
  <si>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</si>
  <si>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</si>
  <si>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</si>
  <si>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</si>
  <si>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</si>
  <si>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</si>
  <si>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</si>
  <si>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</si>
  <si>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</si>
  <si>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</si>
  <si>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</si>
  <si>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</si>
  <si>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</si>
  <si>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</si>
  <si>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</si>
  <si>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</si>
  <si>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</si>
  <si>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</si>
  <si>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</si>
  <si>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</si>
  <si>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</si>
  <si>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</si>
  <si>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</si>
  <si>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</si>
  <si>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</si>
  <si>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</si>
  <si>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</si>
  <si>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</si>
  <si>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</si>
  <si>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</si>
  <si>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</si>
  <si>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</si>
  <si>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</si>
  <si>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</si>
  <si>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</si>
  <si>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</si>
  <si>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</si>
  <si>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</si>
  <si>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</si>
  <si>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</si>
  <si>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</si>
  <si>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</si>
  <si>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</si>
  <si>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</si>
  <si>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</si>
  <si>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</si>
  <si>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</si>
  <si>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</si>
  <si>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</si>
  <si>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</si>
  <si>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</si>
  <si>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</si>
  <si>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</si>
  <si>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</si>
  <si>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</si>
  <si>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</si>
  <si>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</si>
  <si>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</si>
  <si>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</si>
  <si>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</si>
  <si>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</si>
  <si>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</si>
  <si>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</si>
  <si>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</si>
  <si>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</si>
  <si>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</si>
  <si>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</si>
  <si>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</si>
  <si>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</si>
  <si>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</si>
  <si>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</si>
  <si>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</si>
  <si>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</si>
  <si>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</si>
  <si>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</si>
  <si>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</si>
  <si>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</si>
  <si>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</si>
  <si>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</si>
  <si>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</si>
  <si>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</si>
  <si>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</si>
  <si>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</si>
  <si>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</si>
  <si>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</si>
  <si>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</si>
  <si>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</si>
  <si>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</si>
  <si>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</si>
  <si>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</si>
  <si>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</si>
  <si>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</si>
  <si>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</si>
  <si>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</si>
  <si>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</si>
  <si>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</si>
  <si>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</si>
  <si>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</si>
  <si>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</si>
  <si>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</si>
  <si>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</si>
  <si>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</si>
  <si>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</si>
  <si>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</si>
  <si>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</si>
  <si>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</si>
  <si>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</si>
  <si>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</si>
  <si>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</si>
  <si>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</si>
  <si>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</si>
  <si>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</si>
  <si>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</si>
  <si>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</si>
  <si>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</si>
  <si>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</si>
  <si>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</si>
  <si>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</si>
  <si>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</si>
  <si>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</si>
  <si>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</si>
  <si>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</si>
  <si>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</si>
  <si>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</si>
  <si>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</si>
  <si>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</si>
  <si>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</si>
  <si>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</si>
  <si>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</si>
  <si>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</si>
  <si>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</si>
  <si>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</si>
  <si>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</si>
  <si>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</si>
  <si>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</si>
  <si>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</si>
  <si>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</si>
  <si>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</si>
  <si>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</si>
  <si>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</si>
  <si>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</si>
  <si>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</si>
  <si>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</si>
  <si>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</si>
  <si>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</si>
  <si>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</si>
  <si>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</si>
  <si>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</si>
  <si>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</si>
  <si>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</si>
  <si>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</si>
  <si>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</si>
  <si>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</si>
  <si>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</si>
  <si>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</si>
  <si>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</si>
  <si>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</si>
  <si>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</si>
  <si>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</si>
  <si>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</si>
  <si>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</si>
  <si>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</si>
  <si>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</si>
  <si>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</si>
  <si>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</si>
  <si>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</si>
  <si>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</si>
  <si>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</si>
  <si>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</si>
  <si>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</si>
  <si>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</si>
  <si>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</si>
  <si>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</si>
  <si>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</si>
  <si>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</si>
  <si>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</si>
  <si>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</si>
  <si>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</si>
  <si>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</si>
  <si>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</si>
  <si>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</si>
  <si>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</si>
  <si>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</si>
  <si>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</si>
  <si>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</si>
  <si>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</si>
  <si>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</si>
  <si>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</si>
  <si>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</si>
  <si>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</si>
  <si>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</si>
  <si>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</si>
  <si>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</si>
  <si>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</si>
  <si>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</si>
  <si>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</si>
  <si>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</si>
  <si>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</si>
  <si>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</si>
  <si>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</si>
  <si>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</si>
  <si>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</si>
  <si>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</si>
  <si>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</si>
  <si>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</si>
  <si>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</si>
  <si>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</si>
  <si>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</si>
  <si>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</si>
  <si>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</si>
  <si>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</si>
  <si>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</si>
  <si>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</si>
  <si>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</si>
  <si>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</si>
  <si>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</si>
  <si>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</si>
  <si>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</si>
  <si>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</si>
  <si>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</si>
  <si>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</si>
  <si>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</si>
  <si>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</si>
  <si>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</si>
  <si>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</si>
  <si>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</si>
  <si>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</si>
  <si>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</si>
  <si>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</si>
  <si>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</si>
  <si>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</si>
  <si>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</si>
  <si>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</si>
  <si>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</si>
  <si>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</si>
  <si>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</si>
  <si>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</si>
  <si>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</si>
  <si>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</si>
  <si>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</si>
  <si>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</si>
  <si>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</si>
  <si>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</si>
  <si>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</si>
  <si>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</si>
  <si>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</si>
  <si>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</si>
  <si>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</si>
  <si>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</si>
  <si>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</si>
  <si>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</si>
  <si>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</si>
  <si>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</si>
  <si>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</si>
  <si>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</si>
  <si>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</si>
  <si>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</si>
  <si>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</si>
  <si>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</si>
  <si>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</si>
  <si>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</si>
  <si>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</si>
  <si>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</si>
  <si>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</si>
  <si>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</si>
  <si>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</si>
  <si>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</si>
  <si>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</si>
  <si>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</si>
  <si>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</si>
  <si>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</si>
  <si>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</si>
  <si>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</si>
  <si>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</si>
  <si>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</si>
  <si>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</si>
  <si>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</si>
  <si>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</si>
  <si>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</si>
  <si>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</si>
  <si>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</si>
  <si>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</si>
  <si>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</si>
  <si>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</si>
  <si>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</si>
  <si>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</si>
  <si>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</si>
  <si>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</si>
  <si>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</si>
  <si>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</si>
  <si>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</si>
  <si>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</si>
  <si>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</si>
  <si>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</si>
  <si>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</si>
  <si>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</si>
  <si>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</si>
  <si>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</si>
  <si>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</si>
  <si>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</si>
  <si>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</si>
  <si>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</si>
  <si>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</si>
  <si>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</si>
  <si>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</si>
  <si>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</si>
  <si>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</si>
  <si>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</si>
  <si>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</si>
  <si>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</si>
  <si>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</si>
  <si>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</si>
  <si>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</si>
  <si>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</si>
  <si>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</si>
  <si>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</si>
  <si>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</si>
  <si>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</si>
  <si>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</si>
  <si>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</si>
  <si>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</si>
  <si>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</si>
  <si>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</si>
  <si>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</si>
  <si>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</si>
  <si>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</si>
  <si>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</si>
  <si>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</si>
  <si>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</si>
  <si>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</si>
  <si>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</si>
  <si>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</si>
  <si>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</si>
  <si>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</si>
  <si>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</si>
  <si>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</si>
  <si>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</si>
  <si>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</si>
  <si>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</si>
  <si>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</si>
  <si>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</si>
  <si>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</si>
  <si>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</si>
  <si>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</si>
  <si>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</si>
  <si>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</si>
  <si>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</si>
  <si>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</si>
  <si>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</si>
  <si>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</si>
  <si>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</si>
  <si>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</si>
  <si>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</si>
  <si>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</si>
  <si>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</si>
  <si>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</si>
  <si>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</si>
  <si>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</si>
  <si>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</si>
  <si>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</si>
  <si>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</si>
  <si>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</si>
  <si>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</si>
  <si>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</si>
  <si>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</si>
  <si>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</si>
  <si>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</si>
  <si>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</si>
  <si>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</si>
  <si>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</si>
  <si>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</si>
  <si>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</si>
  <si>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</si>
  <si>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</si>
  <si>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</si>
  <si>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</si>
  <si>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</si>
  <si>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</si>
  <si>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</si>
  <si>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</si>
  <si>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</si>
  <si>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</si>
  <si>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</si>
  <si>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</si>
  <si>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</si>
  <si>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</si>
  <si>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</si>
  <si>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</si>
  <si>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</si>
  <si>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</si>
  <si>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</si>
  <si>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</si>
  <si>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</si>
  <si>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</si>
  <si>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</si>
  <si>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</si>
  <si>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</si>
  <si>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</si>
  <si>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</si>
  <si>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</si>
  <si>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</si>
  <si>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</si>
  <si>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</si>
  <si>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</si>
  <si>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</si>
  <si>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</si>
  <si>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</si>
  <si>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</si>
  <si>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</si>
  <si>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</si>
  <si>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</si>
  <si>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</si>
  <si>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</si>
  <si>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</si>
  <si>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</si>
  <si>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</si>
  <si>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</si>
  <si>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</si>
  <si>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</si>
  <si>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</si>
  <si>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</si>
  <si>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</si>
  <si>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</si>
  <si>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</si>
  <si>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</si>
  <si>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</si>
  <si>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</si>
  <si>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</si>
  <si>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</si>
  <si>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</si>
  <si>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</si>
  <si>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</si>
  <si>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</si>
  <si>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</si>
  <si>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</si>
  <si>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</si>
  <si>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</si>
  <si>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</si>
  <si>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</si>
  <si>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</si>
  <si>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</si>
  <si>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</si>
  <si>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</si>
  <si>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</si>
  <si>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</si>
  <si>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</si>
  <si>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</si>
  <si>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</si>
  <si>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</si>
  <si>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</si>
  <si>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</si>
  <si>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</si>
  <si>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</si>
  <si>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</si>
  <si>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</si>
  <si>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</si>
  <si>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</si>
  <si>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</si>
  <si>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</si>
  <si>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</si>
  <si>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</si>
  <si>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</si>
  <si>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</si>
  <si>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</si>
  <si>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</si>
  <si>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</si>
  <si>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</si>
  <si>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</si>
  <si>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</si>
  <si>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</si>
  <si>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</si>
  <si>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</si>
  <si>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</si>
  <si>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</si>
  <si>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</si>
  <si>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</si>
  <si>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</si>
  <si>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</si>
  <si>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</si>
  <si>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</si>
  <si>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</si>
  <si>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</si>
  <si>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</si>
  <si>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</si>
  <si>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</si>
  <si>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</si>
  <si>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</si>
  <si>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</si>
  <si>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</si>
  <si>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</si>
  <si>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</si>
  <si>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</si>
  <si>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</si>
  <si>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</si>
  <si>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</si>
  <si>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</si>
  <si>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</si>
  <si>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</si>
  <si>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</si>
  <si>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</si>
  <si>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</si>
  <si>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</si>
  <si>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</si>
  <si>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</si>
  <si>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</si>
  <si>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</si>
  <si>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</si>
  <si>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</si>
  <si>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</si>
  <si>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</si>
  <si>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</si>
  <si>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</si>
  <si>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</si>
  <si>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</si>
  <si>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</si>
  <si>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</si>
  <si>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</si>
  <si>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</si>
  <si>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</si>
  <si>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</si>
  <si>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</si>
  <si>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</si>
  <si>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</si>
  <si>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</si>
  <si>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</si>
  <si>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</si>
  <si>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</si>
  <si>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</si>
  <si>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</si>
  <si>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</si>
  <si>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</si>
  <si>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</si>
  <si>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</si>
  <si>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</si>
  <si>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</si>
  <si>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</si>
  <si>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</si>
  <si>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</si>
  <si>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</si>
  <si>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</si>
  <si>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</si>
  <si>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</si>
  <si>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</si>
  <si>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</si>
  <si>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</si>
  <si>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</si>
  <si>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</si>
  <si>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</si>
  <si>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</si>
  <si>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</si>
  <si>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</si>
  <si>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</si>
  <si>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</si>
  <si>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</si>
  <si>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</si>
  <si>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</si>
  <si>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</si>
  <si>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</si>
  <si>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</si>
  <si>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</si>
  <si>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</si>
  <si>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</si>
  <si>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</si>
  <si>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</si>
  <si>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</si>
  <si>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</si>
  <si>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</si>
  <si>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</si>
  <si>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</si>
  <si>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</si>
  <si>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</si>
  <si>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</si>
  <si>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</si>
  <si>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</si>
  <si>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</si>
  <si>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</si>
  <si>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</si>
  <si>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</si>
  <si>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</si>
  <si>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</si>
  <si>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</si>
  <si>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</si>
  <si>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</si>
  <si>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</si>
  <si>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</si>
  <si>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</si>
  <si>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</si>
  <si>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</si>
  <si>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</si>
  <si>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</si>
  <si>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</si>
  <si>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</si>
  <si>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</si>
  <si>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</si>
  <si>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</si>
  <si>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</si>
  <si>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</si>
  <si>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</si>
  <si>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</si>
  <si>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</si>
  <si>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</si>
  <si>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</si>
  <si>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</si>
  <si>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</si>
  <si>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</si>
  <si>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</si>
  <si>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</si>
  <si>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</si>
  <si>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</si>
  <si>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</si>
  <si>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</si>
  <si>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</si>
  <si>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</si>
  <si>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</si>
  <si>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</si>
  <si>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</si>
  <si>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</si>
  <si>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</si>
  <si>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</si>
  <si>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</si>
  <si>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</si>
  <si>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</si>
  <si>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</si>
  <si>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</si>
  <si>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</si>
  <si>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</si>
  <si>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</si>
  <si>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</si>
  <si>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</si>
  <si>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</si>
  <si>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</si>
  <si>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</si>
  <si>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</si>
  <si>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</si>
  <si>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</si>
  <si>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</si>
  <si>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</si>
  <si>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</si>
  <si>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</si>
  <si>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</si>
  <si>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</si>
  <si>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</si>
  <si>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</si>
  <si>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</si>
  <si>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</si>
  <si>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</si>
  <si>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</si>
  <si>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</si>
  <si>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</si>
  <si>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</si>
  <si>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</si>
  <si>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</si>
  <si>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</si>
  <si>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</si>
  <si>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</si>
  <si>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</si>
  <si>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</si>
  <si>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</si>
  <si>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</si>
  <si>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</si>
  <si>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</si>
  <si>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</si>
  <si>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</si>
  <si>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</si>
  <si>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</si>
  <si>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</si>
  <si>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</si>
  <si>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</si>
  <si>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</si>
  <si>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</si>
  <si>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</si>
  <si>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</si>
  <si>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</si>
  <si>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</si>
  <si>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</si>
  <si>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</si>
  <si>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</si>
  <si>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</si>
  <si>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</si>
  <si>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</si>
  <si>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</si>
  <si>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</si>
  <si>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</si>
  <si>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</si>
  <si>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</si>
  <si>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</si>
  <si>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</si>
  <si>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</si>
  <si>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</si>
  <si>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</si>
  <si>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</si>
  <si>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</si>
  <si>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</si>
  <si>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</si>
  <si>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</si>
  <si>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</si>
  <si>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</si>
  <si>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</si>
  <si>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</si>
  <si>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</si>
  <si>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</si>
  <si>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</si>
  <si>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</si>
  <si>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</si>
  <si>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</si>
  <si>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</si>
  <si>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</si>
  <si>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</si>
  <si>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</si>
  <si>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</si>
  <si>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</si>
  <si>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</si>
  <si>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</si>
  <si>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</si>
  <si>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</si>
  <si>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</si>
  <si>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</si>
  <si>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</si>
  <si>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</si>
  <si>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</si>
  <si>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</si>
  <si>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</si>
  <si>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</si>
  <si>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</si>
  <si>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</si>
  <si>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</si>
  <si>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</si>
  <si>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</si>
  <si>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</si>
  <si>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</si>
  <si>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</si>
  <si>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</si>
  <si>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</si>
  <si>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</si>
  <si>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</si>
  <si>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</si>
  <si>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</si>
  <si>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</si>
  <si>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</si>
  <si>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</si>
  <si>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</si>
  <si>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</si>
  <si>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</si>
  <si>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</si>
  <si>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</si>
  <si>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</si>
  <si>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</si>
  <si>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</si>
  <si>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</si>
  <si>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</si>
  <si>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</si>
  <si>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</si>
  <si>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</si>
  <si>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</si>
  <si>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</si>
  <si>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</si>
  <si>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</si>
  <si>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</si>
  <si>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</si>
  <si>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</si>
  <si>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</si>
  <si>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</si>
  <si>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</si>
  <si>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</si>
  <si>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</si>
  <si>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</si>
  <si>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</si>
  <si>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</si>
  <si>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</si>
  <si>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</si>
  <si>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</si>
  <si>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</si>
  <si>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</si>
  <si>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</si>
  <si>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</si>
  <si>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</si>
  <si>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</si>
  <si>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</si>
  <si>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</si>
  <si>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</si>
  <si>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</si>
  <si>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</si>
  <si>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</si>
  <si>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</si>
  <si>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</si>
  <si>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</si>
  <si>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</si>
  <si>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</si>
  <si>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</si>
  <si>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</si>
  <si>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</si>
  <si>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</si>
  <si>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</si>
  <si>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</si>
  <si>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</si>
  <si>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</si>
  <si>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</si>
  <si>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</si>
  <si>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</si>
  <si>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</si>
  <si>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</si>
  <si>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</si>
  <si>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</si>
  <si>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</si>
  <si>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</si>
  <si>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</si>
  <si>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</si>
  <si>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</si>
  <si>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</si>
  <si>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</si>
  <si>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</si>
  <si>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</si>
  <si>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</si>
  <si>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</si>
  <si>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</si>
  <si>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</si>
  <si>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</si>
  <si>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</si>
  <si>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</si>
  <si>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</si>
  <si>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</si>
  <si>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</si>
  <si>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</si>
  <si>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</si>
  <si>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</si>
  <si>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</si>
  <si>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</si>
  <si>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</si>
  <si>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</si>
  <si>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</si>
  <si>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</si>
  <si>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</si>
  <si>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</si>
  <si>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</si>
  <si>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</si>
  <si>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</si>
  <si>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</si>
  <si>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</si>
  <si>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</si>
  <si>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</si>
  <si>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</si>
  <si>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</si>
  <si>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</si>
  <si>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</si>
  <si>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</si>
  <si>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</si>
  <si>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</si>
  <si>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</si>
  <si>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</si>
  <si>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</si>
  <si>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</si>
  <si>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</si>
  <si>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</si>
  <si>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</si>
  <si>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</si>
  <si>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</si>
  <si>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</si>
  <si>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</si>
  <si>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</si>
  <si>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</si>
  <si>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</si>
  <si>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</si>
  <si>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</si>
  <si>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</si>
  <si>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</si>
  <si>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</si>
  <si>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</si>
  <si>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</si>
  <si>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</si>
  <si>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</si>
  <si>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</si>
  <si>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</si>
  <si>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</si>
  <si>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</si>
  <si>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</si>
  <si>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</si>
  <si>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</si>
  <si>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</si>
  <si>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</si>
  <si>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</si>
  <si>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</si>
  <si>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</si>
  <si>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</si>
  <si>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</si>
  <si>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</si>
  <si>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</si>
  <si>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</si>
  <si>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</si>
  <si>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</si>
  <si>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</si>
  <si>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</si>
  <si>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</si>
  <si>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</si>
  <si>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</si>
  <si>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</si>
  <si>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</si>
  <si>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</si>
  <si>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</si>
  <si>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</si>
  <si>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</si>
  <si>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</si>
  <si>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</si>
  <si>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</si>
  <si>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</si>
  <si>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</si>
  <si>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</si>
  <si>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</si>
  <si>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</si>
  <si>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</si>
  <si>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</si>
  <si>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</si>
  <si>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</si>
  <si>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</si>
  <si>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</si>
  <si>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</si>
  <si>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</si>
  <si>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</si>
  <si>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</si>
  <si>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</si>
  <si>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</si>
  <si>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</si>
  <si>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</si>
  <si>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</si>
  <si>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</si>
  <si>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</si>
  <si>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</si>
  <si>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</si>
  <si>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</si>
  <si>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</si>
  <si>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</si>
  <si>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</si>
  <si>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</si>
  <si>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</si>
  <si>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</si>
  <si>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</si>
  <si>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</si>
  <si>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</si>
  <si>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</si>
  <si>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</si>
  <si>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</si>
  <si>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</si>
  <si>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</si>
  <si>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</si>
  <si>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</si>
  <si>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</si>
  <si>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</si>
  <si>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</si>
  <si>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</si>
  <si>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</si>
  <si>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</si>
  <si>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</si>
  <si>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</si>
  <si>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</si>
  <si>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</si>
  <si>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</si>
  <si>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</si>
  <si>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</si>
  <si>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</si>
  <si>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</si>
  <si>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</si>
  <si>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</si>
  <si>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</si>
  <si>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</si>
  <si>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</si>
  <si>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</si>
  <si>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</si>
  <si>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</si>
  <si>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</si>
  <si>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</si>
  <si>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</si>
  <si>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</si>
  <si>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</si>
  <si>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</si>
  <si>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</si>
  <si>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</si>
  <si>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</si>
  <si>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</si>
  <si>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</si>
  <si>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</si>
  <si>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</si>
  <si>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</si>
  <si>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</si>
  <si>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</si>
  <si>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</si>
  <si>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</si>
  <si>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</si>
  <si>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</si>
  <si>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</si>
  <si>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</si>
  <si>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</si>
  <si>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</si>
  <si>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</si>
  <si>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</si>
  <si>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</si>
  <si>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</si>
  <si>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</si>
  <si>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</si>
  <si>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</si>
  <si>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</si>
  <si>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</si>
  <si>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</si>
  <si>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</si>
  <si>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</si>
  <si>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</si>
  <si>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</si>
  <si>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</si>
  <si>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</si>
  <si>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</si>
  <si>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</si>
  <si>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</si>
  <si>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</si>
  <si>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</si>
  <si>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</si>
  <si>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</si>
  <si>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</si>
  <si>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</si>
  <si>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</si>
  <si>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</si>
  <si>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</si>
  <si>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</si>
  <si>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</si>
  <si>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</si>
  <si>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</si>
  <si>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</si>
  <si>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</si>
  <si>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</si>
  <si>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</si>
  <si>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</si>
  <si>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</si>
  <si>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</si>
  <si>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</si>
  <si>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</si>
  <si>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</si>
  <si>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</si>
  <si>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</si>
  <si>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</si>
  <si>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</si>
  <si>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</si>
  <si>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</si>
  <si>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</si>
  <si>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</si>
  <si>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</si>
  <si>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</si>
  <si>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</si>
  <si>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</si>
  <si>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</si>
  <si>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</si>
  <si>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</si>
  <si>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</si>
  <si>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</si>
  <si>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</si>
  <si>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</si>
  <si>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</si>
  <si>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</si>
  <si>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</si>
  <si>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</si>
  <si>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</si>
  <si>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</si>
  <si>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</si>
  <si>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</si>
  <si>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</si>
  <si>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</si>
  <si>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</si>
  <si>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</si>
  <si>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</si>
  <si>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</si>
  <si>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</si>
  <si>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</si>
  <si>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</si>
  <si>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</si>
  <si>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</si>
  <si>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</si>
  <si>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</si>
  <si>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</si>
  <si>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</si>
  <si>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</si>
  <si>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</si>
  <si>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</si>
  <si>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</si>
  <si>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</si>
  <si>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</si>
  <si>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</si>
  <si>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</si>
  <si>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</si>
  <si>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</si>
  <si>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</si>
  <si>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</si>
  <si>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</si>
  <si>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</si>
  <si>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</si>
  <si>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</si>
  <si>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</si>
  <si>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</si>
  <si>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</si>
  <si>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</si>
  <si>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</si>
  <si>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</si>
  <si>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</si>
  <si>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</si>
  <si>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</si>
  <si>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</si>
  <si>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</si>
  <si>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</si>
  <si>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</si>
  <si>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</si>
  <si>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</si>
  <si>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</si>
  <si>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</si>
  <si>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</si>
  <si>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</si>
  <si>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</si>
  <si>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</si>
  <si>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</si>
  <si>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</si>
  <si>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</si>
  <si>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</si>
  <si>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</si>
  <si>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</si>
  <si>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</si>
  <si>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</si>
  <si>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</si>
  <si>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</si>
  <si>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</si>
  <si>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</si>
  <si>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</si>
  <si>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</si>
  <si>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</si>
  <si>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</si>
  <si>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</si>
  <si>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</si>
  <si>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</si>
  <si>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</si>
  <si>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</si>
  <si>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</si>
  <si>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</si>
  <si>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</si>
  <si>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</si>
  <si>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</si>
  <si>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</si>
  <si>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</si>
  <si>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</si>
  <si>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</si>
  <si>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</si>
  <si>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</si>
  <si>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</si>
  <si>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</si>
  <si>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</si>
  <si>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</si>
  <si>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</si>
  <si>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</si>
  <si>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</si>
  <si>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</si>
  <si>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</si>
  <si>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</si>
  <si>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</si>
  <si>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</si>
  <si>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</si>
  <si>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</si>
  <si>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</si>
  <si>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</si>
  <si>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</si>
  <si>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</si>
  <si>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</si>
  <si>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</si>
  <si>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</si>
  <si>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</si>
  <si>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</si>
  <si>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</si>
  <si>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</si>
  <si>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</si>
  <si>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</si>
  <si>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</si>
  <si>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</si>
  <si>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</si>
  <si>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</si>
  <si>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</si>
  <si>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</si>
  <si>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</si>
  <si>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</si>
  <si>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</si>
  <si>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</si>
  <si>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</si>
  <si>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</si>
  <si>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</si>
  <si>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</si>
  <si>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</si>
  <si>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</si>
  <si>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</si>
  <si>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</si>
  <si>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</si>
  <si>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</si>
  <si>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</si>
  <si>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</si>
  <si>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</si>
  <si>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</si>
  <si>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</si>
  <si>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</si>
  <si>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</si>
  <si>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</si>
  <si>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</si>
  <si>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</si>
  <si>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</si>
  <si>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</si>
  <si>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</si>
  <si>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</si>
  <si>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</si>
  <si>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</si>
  <si>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</si>
  <si>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</si>
  <si>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</si>
  <si>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</si>
  <si>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</si>
  <si>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</si>
  <si>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</si>
  <si>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</si>
  <si>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</si>
  <si>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</si>
  <si>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</si>
  <si>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</si>
  <si>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</si>
  <si>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</si>
  <si>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</si>
  <si>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</si>
  <si>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</si>
  <si>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</si>
  <si>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</si>
  <si>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</si>
  <si>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</si>
  <si>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</si>
  <si>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</si>
  <si>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</si>
  <si>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</si>
  <si>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</si>
  <si>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</si>
  <si>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</si>
  <si>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</si>
  <si>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</si>
  <si>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</si>
  <si>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</si>
  <si>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</si>
  <si>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</si>
  <si>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</si>
  <si>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</si>
  <si>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</si>
  <si>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</si>
  <si>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</si>
  <si>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</si>
  <si>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</si>
  <si>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</si>
  <si>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</si>
  <si>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</si>
  <si>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</si>
  <si>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</si>
  <si>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</si>
  <si>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</si>
  <si>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</si>
  <si>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</si>
  <si>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</si>
  <si>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</si>
  <si>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</si>
  <si>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</si>
  <si>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</si>
  <si>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</si>
  <si>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</si>
  <si>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</si>
  <si>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</si>
  <si>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</si>
  <si>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</si>
  <si>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</si>
  <si>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</si>
  <si>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</si>
  <si>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</si>
  <si>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</si>
  <si>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</si>
  <si>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</si>
  <si>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</si>
  <si>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</si>
  <si>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</si>
  <si>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</si>
  <si>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</si>
  <si>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</si>
  <si>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</si>
  <si>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</si>
  <si>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</si>
  <si>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</si>
  <si>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</si>
  <si>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</si>
  <si>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</si>
  <si>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</si>
  <si>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</si>
  <si>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</si>
  <si>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</si>
  <si>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</si>
  <si>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</si>
  <si>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</si>
  <si>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</si>
  <si>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</si>
  <si>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</si>
  <si>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</si>
  <si>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</si>
  <si>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</si>
  <si>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</si>
  <si>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</si>
  <si>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</si>
  <si>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</si>
  <si>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</si>
  <si>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</si>
  <si>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</si>
  <si>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</si>
  <si>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</si>
  <si>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</si>
  <si>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</si>
  <si>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</si>
  <si>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</si>
  <si>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</si>
  <si>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</si>
  <si>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</si>
  <si>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</si>
  <si>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</si>
  <si>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</si>
  <si>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</si>
  <si>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</si>
  <si>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</si>
  <si>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</si>
  <si>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</si>
  <si>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</si>
  <si>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</si>
  <si>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</si>
  <si>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</si>
  <si>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</si>
  <si>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</si>
  <si>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</si>
  <si>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</si>
  <si>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</si>
  <si>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</si>
  <si>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</si>
  <si>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</si>
  <si>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</si>
  <si>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</si>
  <si>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</si>
  <si>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</si>
  <si>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</si>
  <si>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</si>
  <si>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</si>
  <si>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</si>
  <si>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</si>
  <si>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</si>
  <si>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</si>
  <si>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</si>
  <si>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</si>
  <si>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</si>
  <si>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</si>
  <si>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</si>
  <si>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</si>
  <si>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</si>
  <si>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</si>
  <si>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</si>
  <si>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</si>
  <si>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</si>
  <si>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</si>
  <si>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</si>
  <si>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</si>
  <si>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</si>
  <si>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</si>
  <si>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</si>
  <si>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</si>
  <si>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</si>
  <si>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</si>
  <si>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</si>
  <si>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</si>
  <si>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</si>
  <si>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</si>
  <si>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</si>
  <si>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</si>
  <si>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</si>
  <si>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</si>
  <si>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</si>
  <si>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</si>
  <si>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</si>
  <si>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</si>
  <si>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</si>
  <si>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</si>
  <si>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</si>
  <si>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</si>
  <si>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</si>
  <si>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</si>
  <si>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</si>
  <si>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</si>
  <si>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</si>
  <si>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</si>
  <si>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</si>
  <si>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</si>
  <si>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</si>
  <si>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</si>
  <si>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</si>
  <si>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</si>
  <si>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</si>
  <si>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</si>
  <si>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</si>
  <si>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</si>
  <si>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</si>
  <si>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</si>
  <si>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</si>
  <si>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</si>
  <si>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</si>
  <si>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</si>
  <si>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</si>
  <si>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</si>
  <si>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</si>
  <si>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</si>
  <si>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</si>
  <si>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</si>
  <si>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</si>
  <si>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</si>
  <si>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</si>
  <si>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</si>
  <si>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</si>
  <si>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</si>
  <si>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</si>
  <si>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</si>
  <si>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</si>
  <si>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</si>
  <si>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</si>
  <si>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</si>
  <si>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</si>
  <si>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</si>
  <si>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</si>
  <si>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</si>
  <si>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</si>
  <si>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</si>
  <si>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</si>
  <si>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</si>
  <si>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</si>
  <si>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</si>
  <si>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</si>
  <si>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</si>
  <si>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</si>
  <si>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</si>
  <si>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</si>
  <si>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</si>
  <si>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</si>
  <si>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</si>
  <si>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</si>
  <si>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</si>
  <si>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</si>
  <si>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</si>
  <si>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</si>
  <si>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</si>
  <si>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</si>
  <si>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</si>
  <si>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</si>
  <si>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</si>
  <si>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</si>
  <si>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</si>
  <si>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</si>
  <si>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</si>
  <si>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</si>
  <si>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</si>
  <si>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</si>
  <si>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</si>
  <si>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</si>
  <si>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</si>
  <si>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</si>
  <si>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</si>
  <si>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</si>
  <si>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</si>
  <si>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</si>
  <si>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</si>
  <si>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</si>
  <si>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</si>
  <si>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</si>
  <si>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</si>
  <si>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</si>
  <si>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</si>
  <si>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</si>
  <si>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</si>
  <si>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</si>
  <si>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</si>
  <si>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</si>
  <si>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</si>
  <si>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</si>
  <si>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</si>
  <si>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</si>
  <si>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</si>
  <si>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</si>
  <si>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</si>
  <si>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</si>
  <si>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</si>
  <si>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</si>
  <si>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</si>
  <si>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</si>
  <si>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</si>
  <si>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</si>
  <si>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</si>
  <si>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</si>
  <si>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</si>
  <si>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</si>
  <si>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</si>
  <si>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</si>
  <si>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</si>
  <si>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</si>
  <si>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</si>
  <si>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</si>
  <si>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</si>
  <si>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</si>
  <si>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</si>
  <si>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</si>
  <si>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</si>
  <si>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</si>
  <si>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</si>
  <si>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</si>
  <si>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</si>
  <si>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</si>
  <si>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</si>
  <si>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</si>
  <si>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</si>
  <si>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</si>
  <si>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</si>
  <si>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</si>
  <si>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</si>
  <si>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</si>
  <si>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</si>
  <si>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</si>
  <si>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</si>
  <si>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</si>
  <si>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</si>
  <si>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</si>
  <si>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</si>
  <si>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</si>
  <si>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</si>
  <si>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</si>
  <si>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</si>
  <si>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</si>
  <si>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</si>
  <si>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</si>
  <si>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</si>
  <si>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</si>
  <si>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</si>
  <si>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</si>
  <si>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</si>
  <si>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</si>
  <si>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</si>
  <si>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</si>
  <si>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</si>
  <si>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</si>
  <si>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</si>
  <si>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</si>
  <si>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</si>
  <si>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</si>
  <si>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</si>
  <si>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</si>
  <si>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</si>
  <si>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</si>
  <si>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</si>
  <si>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</si>
  <si>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</si>
  <si>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</si>
  <si>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</si>
  <si>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</si>
  <si>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</si>
  <si>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</si>
  <si>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</si>
  <si>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</si>
  <si>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</si>
  <si>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</si>
  <si>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</si>
  <si>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</si>
  <si>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</si>
  <si>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</si>
  <si>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</si>
  <si>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</si>
  <si>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</si>
  <si>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</si>
  <si>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</si>
  <si>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</si>
  <si>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</si>
  <si>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</si>
  <si>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</si>
  <si>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</si>
  <si>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</si>
  <si>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</si>
  <si>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</si>
  <si>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</si>
  <si>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</si>
  <si>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</si>
  <si>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</si>
  <si>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</si>
  <si>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</si>
  <si>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</si>
  <si>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</si>
  <si>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</si>
  <si>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</si>
  <si>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</si>
  <si>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</si>
  <si>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</si>
  <si>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</si>
  <si>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</si>
  <si>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</si>
  <si>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</si>
  <si>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</si>
  <si>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</si>
  <si>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</si>
  <si>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</si>
  <si>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</si>
  <si>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</si>
  <si>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</si>
  <si>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</si>
  <si>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</si>
  <si>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</si>
  <si>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</si>
  <si>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</si>
  <si>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</si>
  <si>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</si>
  <si>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</si>
  <si>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</si>
  <si>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</si>
  <si>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</si>
  <si>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</si>
  <si>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</si>
  <si>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</si>
  <si>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</si>
  <si>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</si>
  <si>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</si>
  <si>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</si>
  <si>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</si>
  <si>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</si>
  <si>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</si>
  <si>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</si>
  <si>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</si>
  <si>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</si>
  <si>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</si>
  <si>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</si>
  <si>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</si>
  <si>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</si>
  <si>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</si>
  <si>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</si>
  <si>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</si>
  <si>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</si>
  <si>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</si>
  <si>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</si>
  <si>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</si>
  <si>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</si>
  <si>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</si>
  <si>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</si>
  <si>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</si>
  <si>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</si>
  <si>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</si>
  <si>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</si>
  <si>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</si>
  <si>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</si>
  <si>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</si>
  <si>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</si>
  <si>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</si>
  <si>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</si>
  <si>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</si>
  <si>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</si>
  <si>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</si>
  <si>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</si>
  <si>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</si>
  <si>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</si>
  <si>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</si>
  <si>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</si>
  <si>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</si>
  <si>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</si>
  <si>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</si>
  <si>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</si>
  <si>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</si>
  <si>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</si>
  <si>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</si>
  <si>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</si>
  <si>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</si>
  <si>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</si>
  <si>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</si>
  <si>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</si>
  <si>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</si>
  <si>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</si>
  <si>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</si>
  <si>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</si>
  <si>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</si>
  <si>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</si>
  <si>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</si>
  <si>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</si>
  <si>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</si>
  <si>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</si>
  <si>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</si>
  <si>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</si>
  <si>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</si>
  <si>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</si>
  <si>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</si>
  <si>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</si>
  <si>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</si>
  <si>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</si>
  <si>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</si>
  <si>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</si>
  <si>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</si>
  <si>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</si>
  <si>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</si>
  <si>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</si>
  <si>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</si>
  <si>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</si>
  <si>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</si>
  <si>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</si>
  <si>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</si>
  <si>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</si>
  <si>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</si>
  <si>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</si>
  <si>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</si>
  <si>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</si>
  <si>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</si>
  <si>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</si>
  <si>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</si>
  <si>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</si>
  <si>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</si>
  <si>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</si>
  <si>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</si>
  <si>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</si>
  <si>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</si>
  <si>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</si>
  <si>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</si>
  <si>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</si>
  <si>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</si>
  <si>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</si>
  <si>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</si>
  <si>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</si>
  <si>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</si>
  <si>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</si>
  <si>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</si>
  <si>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</si>
  <si>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</si>
  <si>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</si>
  <si>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</si>
  <si>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</si>
  <si>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</si>
  <si>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</si>
  <si>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</si>
  <si>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</si>
  <si>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</si>
  <si>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</si>
  <si>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</si>
  <si>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</si>
  <si>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</si>
  <si>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</si>
  <si>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</si>
  <si>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</si>
  <si>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</si>
  <si>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</si>
  <si>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</si>
  <si>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</si>
  <si>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</si>
  <si>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</si>
  <si>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</si>
  <si>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</si>
  <si>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</si>
  <si>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</si>
  <si>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</si>
  <si>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</si>
  <si>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</si>
  <si>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</si>
  <si>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</si>
  <si>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</si>
  <si>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</si>
  <si>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</si>
  <si>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</si>
  <si>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</si>
  <si>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</si>
  <si>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</si>
  <si>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</si>
  <si>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</si>
  <si>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</si>
  <si>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</si>
  <si>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</si>
  <si>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</si>
  <si>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</si>
  <si>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</si>
  <si>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</si>
  <si>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</si>
  <si>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</si>
  <si>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</si>
  <si>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</si>
  <si>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</si>
  <si>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</si>
  <si>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</si>
  <si>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</si>
  <si>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</si>
  <si>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</si>
  <si>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</si>
  <si>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</si>
  <si>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</si>
  <si>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</si>
  <si>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</si>
  <si>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</si>
  <si>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</si>
  <si>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</si>
  <si>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</si>
  <si>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</si>
  <si>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</si>
  <si>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</si>
  <si>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</si>
  <si>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</si>
  <si>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</si>
  <si>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</si>
  <si>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</si>
  <si>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</si>
  <si>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</si>
  <si>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</si>
  <si>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</si>
  <si>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</si>
  <si>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</si>
  <si>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</si>
  <si>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</si>
  <si>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</si>
  <si>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</si>
  <si>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</si>
  <si>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</si>
  <si>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</si>
  <si>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</si>
  <si>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</si>
  <si>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</si>
  <si>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</si>
  <si>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</si>
  <si>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</si>
  <si>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</si>
  <si>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</si>
  <si>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</si>
  <si>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</si>
  <si>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</si>
  <si>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</si>
  <si>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</si>
  <si>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</si>
  <si>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</si>
  <si>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</si>
  <si>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</si>
  <si>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</si>
  <si>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</si>
  <si>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</si>
  <si>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</si>
  <si>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</si>
  <si>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</si>
  <si>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</si>
  <si>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</si>
  <si>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</si>
  <si>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</si>
  <si>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</si>
  <si>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</si>
  <si>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</si>
  <si>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</si>
  <si>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</si>
  <si>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</si>
  <si>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</si>
  <si>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</si>
  <si>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</si>
  <si>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</si>
  <si>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</si>
  <si>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</si>
  <si>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</si>
  <si>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</si>
  <si>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</si>
  <si>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</si>
  <si>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</si>
  <si>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</si>
  <si>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</si>
  <si>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</si>
  <si>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</si>
  <si>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</si>
  <si>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</si>
  <si>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</si>
  <si>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</si>
  <si>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</si>
  <si>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</si>
  <si>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</si>
  <si>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</si>
  <si>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</si>
  <si>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</si>
  <si>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</si>
  <si>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</si>
  <si>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</si>
  <si>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</si>
  <si>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</si>
  <si>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</si>
  <si>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</si>
  <si>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</si>
  <si>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</si>
  <si>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</si>
  <si>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</si>
  <si>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</si>
  <si>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</si>
  <si>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</si>
  <si>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</si>
  <si>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</si>
  <si>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</si>
  <si>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</si>
  <si>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</si>
  <si>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</si>
  <si>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</si>
  <si>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</si>
  <si>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</si>
  <si>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</si>
  <si>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</si>
  <si>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</si>
  <si>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</si>
  <si>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</si>
  <si>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</si>
  <si>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</si>
  <si>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</si>
  <si>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</si>
  <si>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</si>
  <si>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</si>
  <si>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</si>
  <si>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</si>
  <si>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</si>
  <si>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</si>
  <si>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</si>
  <si>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</si>
  <si>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</si>
  <si>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</si>
  <si>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</si>
  <si>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</si>
  <si>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</si>
  <si>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</si>
  <si>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</si>
  <si>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</si>
  <si>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</si>
  <si>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</si>
  <si>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</si>
  <si>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</si>
  <si>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</si>
  <si>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</si>
  <si>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</si>
  <si>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</si>
  <si>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</si>
  <si>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</si>
  <si>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</si>
  <si>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</si>
  <si>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</si>
  <si>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</si>
  <si>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</si>
  <si>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</si>
  <si>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</si>
  <si>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</si>
  <si>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</si>
  <si>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</si>
  <si>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</si>
  <si>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</si>
  <si>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</si>
  <si>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</si>
  <si>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</si>
  <si>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</si>
  <si>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</si>
  <si>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</si>
  <si>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</si>
  <si>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</si>
  <si>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</si>
  <si>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</si>
  <si>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</si>
  <si>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</si>
  <si>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</si>
  <si>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</si>
  <si>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</si>
  <si>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</si>
  <si>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</si>
  <si>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</si>
  <si>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</si>
  <si>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</si>
  <si>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</si>
  <si>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</si>
  <si>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</si>
  <si>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</si>
  <si>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</si>
  <si>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</si>
  <si>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</si>
  <si>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</si>
  <si>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</si>
  <si>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</si>
  <si>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</si>
  <si>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</si>
  <si>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</si>
  <si>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</si>
  <si>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</si>
  <si>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</si>
  <si>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</si>
  <si>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</si>
  <si>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</si>
  <si>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</si>
  <si>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</si>
  <si>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</si>
  <si>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</si>
  <si>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</si>
  <si>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</si>
  <si>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</si>
  <si>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</si>
  <si>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</si>
  <si>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</si>
  <si>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</si>
  <si>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</si>
  <si>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</si>
  <si>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</si>
  <si>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</si>
  <si>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</si>
  <si>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</si>
  <si>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</si>
  <si>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</si>
  <si>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</si>
  <si>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</si>
  <si>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</si>
  <si>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</si>
  <si>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</si>
  <si>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</si>
  <si>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</si>
  <si>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</si>
  <si>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</si>
  <si>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</si>
  <si>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</si>
  <si>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</si>
  <si>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</si>
  <si>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</si>
  <si>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</si>
  <si>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</si>
  <si>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</si>
  <si>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</si>
  <si>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</si>
  <si>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</si>
  <si>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</si>
  <si>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</si>
  <si>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</si>
  <si>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</si>
  <si>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</si>
  <si>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</si>
  <si>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</si>
  <si>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</si>
  <si>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</si>
  <si>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</si>
  <si>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</si>
  <si>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</si>
  <si>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</si>
  <si>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</si>
  <si>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</si>
  <si>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</si>
  <si>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</si>
  <si>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</si>
  <si>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</si>
  <si>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</si>
  <si>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</si>
  <si>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</si>
  <si>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</si>
  <si>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</si>
  <si>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</si>
  <si>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</si>
  <si>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</si>
  <si>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</si>
  <si>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</si>
  <si>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</si>
  <si>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</si>
  <si>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</si>
  <si>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</si>
  <si>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</si>
  <si>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</si>
  <si>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</si>
  <si>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</si>
  <si>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</si>
  <si>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</si>
  <si>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</si>
  <si>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</si>
  <si>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</si>
  <si>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</si>
  <si>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</si>
  <si>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</si>
  <si>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</si>
  <si>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</si>
  <si>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</si>
  <si>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</si>
  <si>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</si>
  <si>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</si>
  <si>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</si>
  <si>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</si>
  <si>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</si>
  <si>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</si>
  <si>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</si>
  <si>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</si>
  <si>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</si>
  <si>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</si>
  <si>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</si>
  <si>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</si>
  <si>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</si>
  <si>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</si>
  <si>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</si>
  <si>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</si>
  <si>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</si>
  <si>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</si>
  <si>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</si>
  <si>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</si>
  <si>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</si>
  <si>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</si>
  <si>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</si>
  <si>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</si>
  <si>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</si>
  <si>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</si>
  <si>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</si>
  <si>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</si>
  <si>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</si>
  <si>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</si>
  <si>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</si>
  <si>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</si>
  <si>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</si>
  <si>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</si>
  <si>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</si>
  <si>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</si>
  <si>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</si>
  <si>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</si>
  <si>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</si>
  <si>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</si>
  <si>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</si>
  <si>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</si>
  <si>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</si>
  <si>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</si>
  <si>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</si>
  <si>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</si>
  <si>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</si>
  <si>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</si>
  <si>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</si>
  <si>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</si>
  <si>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</si>
  <si>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</si>
  <si>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</si>
  <si>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</si>
  <si>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</si>
  <si>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</si>
  <si>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</si>
  <si>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</si>
  <si>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</si>
  <si>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</si>
  <si>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</si>
  <si>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</si>
  <si>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</si>
  <si>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</si>
  <si>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</si>
  <si>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</si>
  <si>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</si>
  <si>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</si>
  <si>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</si>
  <si>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</si>
  <si>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</si>
  <si>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</si>
  <si>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</si>
  <si>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</si>
  <si>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</si>
  <si>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</si>
  <si>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</si>
  <si>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</si>
  <si>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</si>
  <si>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</si>
  <si>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</si>
  <si>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</si>
  <si>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</si>
  <si>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</si>
  <si>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</si>
  <si>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</si>
  <si>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</si>
  <si>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</si>
  <si>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</si>
  <si>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</si>
  <si>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</si>
  <si>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</si>
  <si>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</si>
  <si>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</si>
  <si>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</si>
  <si>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</si>
  <si>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</si>
  <si>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</si>
  <si>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</si>
  <si>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</si>
  <si>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</si>
  <si>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</si>
  <si>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</si>
  <si>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</si>
  <si>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</si>
  <si>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</si>
  <si>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</si>
  <si>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</si>
  <si>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</si>
  <si>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</si>
  <si>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</si>
  <si>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</si>
  <si>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</si>
  <si>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</si>
  <si>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</si>
  <si>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</si>
  <si>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</si>
  <si>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</si>
  <si>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</si>
  <si>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</si>
  <si>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</si>
  <si>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</si>
  <si>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</si>
  <si>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</si>
  <si>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</si>
  <si>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</si>
  <si>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</si>
  <si>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</si>
  <si>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</si>
  <si>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</si>
  <si>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</si>
  <si>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</si>
  <si>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</si>
  <si>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</si>
  <si>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</si>
  <si>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</si>
  <si>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</si>
  <si>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</si>
  <si>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</si>
  <si>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</si>
  <si>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</si>
  <si>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</si>
  <si>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</si>
  <si>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</si>
  <si>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</si>
  <si>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</si>
  <si>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</si>
  <si>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</si>
  <si>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</si>
  <si>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</si>
  <si>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</si>
  <si>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</si>
  <si>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</si>
  <si>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</si>
  <si>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</si>
  <si>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</si>
  <si>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</si>
  <si>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</si>
  <si>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</si>
  <si>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</si>
  <si>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</si>
  <si>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</si>
  <si>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</si>
  <si>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</si>
  <si>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</si>
  <si>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</si>
  <si>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</si>
  <si>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</si>
  <si>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</si>
  <si>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</si>
  <si>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</si>
  <si>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</si>
  <si>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</si>
  <si>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</si>
  <si>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</si>
  <si>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</si>
  <si>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</si>
  <si>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</si>
  <si>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</si>
  <si>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</si>
  <si>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</si>
  <si>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</si>
  <si>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</si>
  <si>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</si>
  <si>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</si>
  <si>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</si>
  <si>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</si>
  <si>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</si>
  <si>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</si>
  <si>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</si>
  <si>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</si>
  <si>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</si>
  <si>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</si>
  <si>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</si>
  <si>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</si>
  <si>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</si>
  <si>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</si>
  <si>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</si>
  <si>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</si>
  <si>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</si>
  <si>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</si>
  <si>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</si>
  <si>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</si>
  <si>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</si>
  <si>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</si>
  <si>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</si>
  <si>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</si>
  <si>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</si>
  <si>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</si>
  <si>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</si>
  <si>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</si>
  <si>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</si>
  <si>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</si>
  <si>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</si>
  <si>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</si>
  <si>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</si>
  <si>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</si>
  <si>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</si>
  <si>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</si>
  <si>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</si>
  <si>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</si>
  <si>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</si>
  <si>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</si>
  <si>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</si>
  <si>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</si>
  <si>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</si>
  <si>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</si>
  <si>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</si>
  <si>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</si>
  <si>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</si>
  <si>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</si>
  <si>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</si>
  <si>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</si>
  <si>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</si>
  <si>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</si>
  <si>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</si>
  <si>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</si>
  <si>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</si>
  <si>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</si>
  <si>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</si>
  <si>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</si>
  <si>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</si>
  <si>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</si>
  <si>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</si>
  <si>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</si>
  <si>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</si>
  <si>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</si>
  <si>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</si>
  <si>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</si>
  <si>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</si>
  <si>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</si>
  <si>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</si>
  <si>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</si>
  <si>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</si>
  <si>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</si>
  <si>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</si>
  <si>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</si>
  <si>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</si>
  <si>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</si>
  <si>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</si>
  <si>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</si>
  <si>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</si>
  <si>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</si>
  <si>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</si>
  <si>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</si>
  <si>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</si>
  <si>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</si>
  <si>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</si>
  <si>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</si>
  <si>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</si>
  <si>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</si>
  <si>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</si>
  <si>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</si>
  <si>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</si>
  <si>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</si>
  <si>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</si>
  <si>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</si>
  <si>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</si>
  <si>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</si>
  <si>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</si>
  <si>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</si>
  <si>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</si>
  <si>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</si>
  <si>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</si>
  <si>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</si>
  <si>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</si>
  <si>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</si>
  <si>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</si>
  <si>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</si>
  <si>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</si>
  <si>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</si>
  <si>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</si>
  <si>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</si>
  <si>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</si>
  <si>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</si>
  <si>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</si>
  <si>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</si>
  <si>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</si>
  <si>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</si>
  <si>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</si>
  <si>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</si>
  <si>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</si>
  <si>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</si>
  <si>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</si>
  <si>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</si>
  <si>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</si>
  <si>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</si>
  <si>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</si>
  <si>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</si>
  <si>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</si>
  <si>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</si>
  <si>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</si>
  <si>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</si>
  <si>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</si>
  <si>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</si>
  <si>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</si>
  <si>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</si>
  <si>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</si>
  <si>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</si>
  <si>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</si>
  <si>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</si>
  <si>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</si>
  <si>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</si>
  <si>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</si>
  <si>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</si>
  <si>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</si>
  <si>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</si>
  <si>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</si>
  <si>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</si>
  <si>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</si>
  <si>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</si>
  <si>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</si>
  <si>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</si>
  <si>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</si>
  <si>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</si>
  <si>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</si>
  <si>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</si>
  <si>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</si>
  <si>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</si>
  <si>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</si>
  <si>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</si>
  <si>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</si>
  <si>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</si>
  <si>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</si>
  <si>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</si>
  <si>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</si>
  <si>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</si>
  <si>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</si>
  <si>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</si>
  <si>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</si>
  <si>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</si>
  <si>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</si>
  <si>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</si>
  <si>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</si>
  <si>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</si>
  <si>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</si>
  <si>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</si>
  <si>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</si>
  <si>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</si>
  <si>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</si>
  <si>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</si>
  <si>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</si>
  <si>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</si>
  <si>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</si>
  <si>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</si>
  <si>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</si>
  <si>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</si>
  <si>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</si>
  <si>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</si>
  <si>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</si>
  <si>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</si>
  <si>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</si>
  <si>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</si>
  <si>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</si>
  <si>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</si>
  <si>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</si>
  <si>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</si>
  <si>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</si>
  <si>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</si>
  <si>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</si>
  <si>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</si>
  <si>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</si>
  <si>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</si>
  <si>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</si>
  <si>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</si>
  <si>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</si>
  <si>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</si>
  <si>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</si>
  <si>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</si>
  <si>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</si>
  <si>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</si>
  <si>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</si>
  <si>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</si>
  <si>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</si>
  <si>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</si>
  <si>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</si>
  <si>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</si>
  <si>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</si>
  <si>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</si>
  <si>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</si>
  <si>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</si>
  <si>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</si>
  <si>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</si>
  <si>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</si>
  <si>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</si>
  <si>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</si>
  <si>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</si>
  <si>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</si>
  <si>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</si>
  <si>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</si>
  <si>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</si>
  <si>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</si>
  <si>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</si>
  <si>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</si>
  <si>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</si>
  <si>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</si>
  <si>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</si>
  <si>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</si>
  <si>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</si>
  <si>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</si>
  <si>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</si>
  <si>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</si>
  <si>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</si>
  <si>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</si>
  <si>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</si>
  <si>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</si>
  <si>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</si>
  <si>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</si>
  <si>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</si>
  <si>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</si>
  <si>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</si>
  <si>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</si>
  <si>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</si>
  <si>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</si>
  <si>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</si>
  <si>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</si>
  <si>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</si>
  <si>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</si>
  <si>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</si>
  <si>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</si>
  <si>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</si>
  <si>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</si>
  <si>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</si>
  <si>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</si>
  <si>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</si>
  <si>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</si>
  <si>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</si>
  <si>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</si>
  <si>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</si>
  <si>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</si>
  <si>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</si>
  <si>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</si>
  <si>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</si>
  <si>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</si>
  <si>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</si>
  <si>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</si>
  <si>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</si>
  <si>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</si>
  <si>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</si>
  <si>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</si>
  <si>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</si>
  <si>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</si>
  <si>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</si>
  <si>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</si>
  <si>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</si>
  <si>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</si>
  <si>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</si>
  <si>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</si>
  <si>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</si>
  <si>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</si>
  <si>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</si>
  <si>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</si>
  <si>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</si>
  <si>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</si>
  <si>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</si>
  <si>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</si>
  <si>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</si>
  <si>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</si>
  <si>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</si>
  <si>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</si>
  <si>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</si>
  <si>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</si>
  <si>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</si>
  <si>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</si>
  <si>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</si>
  <si>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</si>
  <si>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</si>
  <si>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</si>
  <si>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</si>
  <si>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</si>
  <si>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</si>
  <si>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</si>
  <si>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</si>
  <si>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</si>
  <si>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</si>
  <si>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</si>
  <si>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</si>
  <si>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</si>
  <si>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</si>
  <si>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</si>
  <si>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</si>
  <si>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</si>
  <si>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</si>
  <si>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</si>
  <si>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</si>
  <si>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</si>
  <si>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</si>
  <si>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</si>
  <si>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</si>
  <si>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</si>
  <si>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</si>
  <si>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</si>
  <si>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</si>
  <si>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</si>
  <si>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</si>
  <si>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</si>
  <si>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</si>
  <si>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</si>
  <si>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</si>
  <si>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</si>
  <si>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</si>
  <si>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</si>
  <si>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</si>
  <si>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</si>
  <si>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</si>
  <si>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</si>
  <si>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</si>
  <si>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</si>
  <si>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</si>
  <si>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</si>
  <si>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</si>
  <si>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</si>
  <si>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</si>
  <si>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</si>
  <si>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</si>
  <si>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</si>
  <si>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</si>
  <si>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</si>
  <si>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</si>
  <si>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</si>
  <si>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</si>
  <si>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</si>
  <si>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</si>
  <si>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</si>
  <si>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</si>
  <si>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</si>
  <si>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</si>
  <si>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</si>
  <si>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</si>
  <si>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</si>
  <si>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</si>
  <si>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</si>
  <si>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</si>
  <si>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</si>
  <si>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</si>
  <si>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</si>
  <si>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</si>
  <si>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</si>
  <si>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</si>
  <si>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</si>
  <si>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</si>
  <si>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</si>
  <si>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</si>
  <si>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</si>
  <si>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</si>
  <si>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</si>
  <si>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</si>
  <si>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</si>
  <si>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</si>
  <si>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</si>
  <si>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</si>
  <si>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</si>
  <si>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</si>
  <si>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</si>
  <si>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</si>
  <si>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</si>
  <si>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</si>
  <si>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</si>
  <si>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</si>
  <si>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</si>
  <si>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</si>
  <si>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</si>
  <si>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</si>
  <si>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</si>
  <si>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</si>
  <si>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</si>
  <si>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</si>
  <si>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</si>
  <si>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</si>
  <si>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</si>
  <si>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</si>
  <si>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</si>
  <si>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</si>
  <si>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</si>
  <si>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</si>
  <si>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</si>
  <si>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</si>
  <si>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</si>
  <si>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</si>
  <si>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</si>
  <si>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</si>
  <si>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</si>
  <si>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</si>
  <si>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</si>
  <si>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</si>
  <si>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</si>
  <si>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</si>
  <si>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</si>
  <si>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</si>
  <si>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</si>
  <si>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</si>
  <si>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</si>
  <si>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</si>
  <si>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</si>
  <si>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</si>
  <si>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</si>
  <si>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</si>
  <si>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</si>
  <si>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</si>
  <si>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</si>
  <si>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</si>
  <si>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</si>
  <si>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</si>
  <si>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</si>
  <si>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</si>
  <si>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</si>
  <si>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</si>
  <si>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</si>
  <si>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</si>
  <si>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</si>
  <si>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</si>
  <si>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</si>
  <si>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</si>
  <si>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</si>
  <si>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</si>
  <si>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</si>
  <si>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</si>
  <si>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</si>
  <si>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</si>
  <si>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</si>
  <si>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</si>
  <si>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</si>
  <si>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</si>
  <si>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</si>
  <si>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</si>
  <si>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</si>
  <si>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</si>
  <si>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</si>
  <si>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</si>
  <si>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</si>
  <si>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</si>
  <si>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</si>
  <si>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</si>
  <si>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</si>
  <si>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</si>
  <si>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</si>
  <si>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</si>
  <si>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</si>
  <si>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</si>
  <si>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</si>
  <si>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</si>
  <si>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</si>
  <si>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</si>
  <si>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</si>
  <si>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</si>
  <si>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</si>
  <si>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</si>
  <si>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</si>
  <si>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</si>
  <si>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</si>
  <si>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</si>
  <si>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</si>
  <si>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</si>
  <si>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</si>
  <si>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</si>
  <si>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</si>
  <si>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</si>
  <si>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</si>
  <si>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</si>
  <si>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</si>
  <si>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</si>
  <si>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</si>
  <si>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</si>
  <si>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</si>
  <si>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</si>
  <si>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</si>
  <si>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</si>
  <si>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</si>
  <si>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</si>
  <si>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</si>
  <si>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</si>
  <si>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</si>
  <si>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</si>
  <si>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</si>
  <si>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</si>
  <si>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</si>
  <si>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</si>
  <si>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</si>
  <si>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</si>
  <si>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</si>
  <si>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</si>
  <si>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</si>
  <si>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</si>
  <si>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</si>
  <si>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</si>
  <si>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</si>
  <si>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</si>
  <si>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</si>
  <si>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</si>
  <si>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</si>
  <si>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</si>
  <si>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</si>
  <si>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</si>
  <si>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</si>
  <si>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</si>
  <si>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</si>
  <si>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</si>
  <si>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</si>
  <si>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</si>
  <si>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</si>
  <si>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</si>
  <si>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</si>
  <si>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</si>
  <si>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</si>
  <si>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</si>
  <si>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</si>
  <si>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</si>
  <si>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</si>
  <si>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</si>
  <si>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</si>
  <si>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</si>
  <si>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</si>
  <si>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</si>
  <si>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</si>
  <si>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</si>
  <si>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</si>
  <si>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</si>
  <si>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</si>
  <si>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</si>
  <si>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</si>
  <si>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</si>
  <si>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</si>
  <si>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</si>
  <si>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</si>
  <si>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</si>
  <si>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</si>
  <si>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</si>
  <si>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</si>
  <si>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</si>
  <si>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</si>
  <si>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</si>
  <si>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</si>
  <si>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</si>
  <si>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</si>
  <si>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</si>
  <si>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</si>
  <si>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</si>
  <si>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</si>
  <si>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</si>
  <si>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</si>
  <si>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</si>
  <si>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</si>
  <si>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</si>
  <si>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</si>
  <si>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</si>
  <si>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</si>
  <si>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</si>
  <si>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</si>
  <si>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</si>
  <si>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</si>
  <si>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</si>
  <si>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</si>
  <si>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</si>
  <si>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</si>
  <si>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</si>
  <si>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</si>
  <si>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</si>
  <si>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</si>
  <si>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</si>
  <si>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</si>
  <si>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</si>
  <si>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</si>
  <si>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</si>
  <si>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</si>
  <si>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</si>
  <si>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</si>
  <si>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</si>
  <si>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</si>
  <si>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</si>
  <si>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</si>
  <si>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</si>
  <si>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</si>
  <si>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</si>
  <si>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</si>
  <si>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</si>
  <si>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</si>
  <si>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</si>
  <si>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</si>
  <si>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</si>
  <si>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</si>
  <si>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</si>
  <si>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</si>
  <si>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</si>
  <si>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</si>
  <si>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</si>
  <si>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</si>
  <si>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</si>
  <si>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</si>
  <si>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</si>
  <si>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</si>
  <si>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</si>
  <si>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</si>
  <si>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</si>
  <si>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</si>
  <si>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</si>
  <si>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</si>
  <si>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</si>
  <si>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</si>
  <si>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</si>
  <si>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</si>
  <si>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</si>
  <si>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</si>
  <si>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</si>
  <si>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</si>
  <si>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</si>
  <si>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</si>
  <si>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</si>
  <si>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</si>
  <si>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</si>
  <si>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</si>
  <si>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</si>
  <si>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</si>
  <si>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</si>
  <si>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</si>
  <si>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</si>
  <si>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</si>
  <si>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</si>
  <si>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</si>
  <si>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</si>
  <si>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</si>
  <si>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</si>
  <si>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</si>
  <si>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</si>
  <si>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</si>
  <si>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</si>
  <si>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</si>
  <si>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</si>
  <si>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</si>
  <si>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</si>
  <si>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</si>
  <si>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</si>
  <si>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</si>
  <si>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</si>
  <si>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</si>
  <si>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</si>
  <si>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</si>
  <si>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</si>
  <si>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</si>
  <si>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</si>
  <si>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</si>
  <si>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</si>
  <si>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</si>
  <si>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</si>
  <si>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</si>
  <si>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</si>
  <si>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</si>
  <si>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</si>
  <si>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</si>
  <si>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</si>
  <si>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</si>
  <si>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</si>
  <si>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</si>
  <si>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</si>
  <si>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</si>
  <si>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</si>
  <si>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</si>
  <si>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</si>
  <si>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</si>
  <si>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</si>
  <si>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</si>
  <si>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</si>
  <si>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</si>
  <si>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</si>
  <si>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</si>
  <si>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</si>
  <si>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</si>
  <si>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</si>
  <si>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</si>
  <si>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</si>
  <si>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</si>
  <si>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</si>
  <si>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</si>
  <si>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</si>
  <si>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</si>
  <si>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</si>
  <si>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</si>
  <si>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</si>
  <si>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</si>
  <si>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</si>
  <si>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</si>
  <si>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</si>
  <si>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</si>
  <si>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</si>
  <si>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</si>
  <si>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</si>
  <si>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</si>
  <si>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</si>
  <si>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</si>
  <si>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</si>
  <si>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</si>
  <si>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</si>
  <si>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</si>
  <si>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</si>
  <si>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</si>
  <si>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</si>
  <si>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</si>
  <si>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</si>
  <si>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</si>
  <si>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</si>
  <si>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</si>
  <si>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</si>
  <si>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</si>
  <si>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</si>
  <si>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</si>
  <si>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</si>
  <si>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</si>
  <si>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</si>
  <si>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</si>
  <si>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</si>
  <si>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</si>
  <si>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</si>
  <si>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</si>
  <si>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</si>
  <si>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</si>
  <si>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</si>
  <si>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</si>
  <si>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</si>
  <si>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</si>
  <si>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</si>
  <si>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</si>
  <si>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</si>
  <si>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</si>
  <si>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</si>
  <si>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</si>
  <si>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</si>
  <si>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</si>
  <si>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</si>
  <si>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</si>
  <si>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</si>
  <si>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</si>
  <si>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</si>
  <si>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</si>
  <si>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</si>
  <si>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</si>
  <si>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</si>
  <si>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</si>
  <si>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</si>
  <si>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</si>
  <si>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</si>
  <si>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</si>
  <si>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</si>
  <si>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</si>
  <si>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</si>
  <si>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</si>
  <si>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</si>
  <si>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</si>
  <si>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</si>
  <si>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</si>
  <si>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</si>
  <si>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</si>
  <si>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</si>
  <si>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</si>
  <si>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</si>
  <si>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</si>
  <si>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</si>
  <si>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</si>
  <si>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</si>
  <si>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</si>
  <si>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</si>
  <si>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</si>
  <si>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</si>
  <si>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</si>
  <si>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</si>
  <si>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</si>
  <si>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</si>
  <si>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</si>
  <si>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</si>
  <si>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</si>
  <si>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</si>
  <si>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</si>
  <si>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</si>
  <si>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</si>
  <si>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</si>
  <si>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</si>
  <si>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</si>
  <si>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</si>
  <si>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</si>
  <si>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</si>
  <si>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</si>
  <si>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</si>
  <si>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</si>
  <si>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</si>
  <si>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</si>
  <si>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</si>
  <si>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</si>
  <si>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</si>
  <si>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</si>
  <si>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</si>
  <si>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</si>
  <si>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</si>
  <si>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</si>
  <si>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</si>
  <si>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</si>
  <si>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</si>
  <si>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</si>
  <si>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</si>
  <si>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</si>
  <si>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</si>
  <si>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</si>
  <si>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</si>
  <si>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</si>
  <si>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</si>
  <si>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</si>
  <si>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</si>
  <si>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</si>
  <si>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</si>
  <si>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</si>
  <si>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</si>
  <si>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</si>
  <si>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</si>
  <si>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</si>
  <si>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</si>
  <si>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</si>
  <si>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</si>
  <si>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</si>
  <si>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</si>
  <si>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</si>
  <si>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</si>
  <si>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</si>
  <si>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</si>
  <si>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</si>
  <si>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</si>
  <si>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</si>
  <si>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</si>
  <si>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</si>
  <si>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</si>
  <si>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</si>
  <si>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</si>
  <si>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</si>
  <si>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</si>
  <si>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</si>
  <si>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</si>
  <si>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</si>
  <si>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</si>
  <si>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</si>
  <si>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</si>
  <si>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</si>
  <si>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</si>
  <si>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</si>
  <si>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</si>
  <si>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</si>
  <si>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</si>
  <si>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</si>
  <si>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</si>
  <si>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</si>
  <si>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</si>
  <si>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</si>
  <si>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</si>
  <si>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</si>
  <si>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</si>
  <si>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</si>
  <si>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</si>
  <si>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</si>
  <si>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</si>
  <si>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</si>
  <si>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</si>
  <si>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</si>
  <si>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</si>
  <si>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</si>
  <si>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</si>
  <si>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</si>
  <si>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</si>
  <si>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</si>
  <si>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</si>
  <si>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</si>
  <si>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</si>
  <si>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</si>
  <si>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</si>
  <si>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</si>
  <si>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</si>
  <si>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</si>
  <si>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</si>
  <si>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</si>
  <si>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</si>
  <si>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</si>
  <si>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</si>
  <si>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</si>
  <si>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</si>
  <si>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</si>
  <si>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</si>
  <si>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</si>
  <si>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</si>
  <si>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</si>
  <si>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</si>
  <si>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</si>
  <si>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</si>
  <si>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</si>
  <si>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</si>
  <si>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</si>
  <si>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</si>
  <si>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</si>
  <si>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</si>
  <si>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</si>
  <si>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</si>
  <si>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</si>
  <si>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</si>
  <si>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</si>
  <si>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</si>
  <si>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</si>
  <si>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</si>
  <si>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</si>
  <si>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</si>
  <si>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</si>
  <si>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</si>
  <si>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</si>
  <si>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</si>
  <si>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</si>
  <si>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</si>
  <si>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</si>
  <si>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</si>
  <si>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</si>
  <si>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</si>
  <si>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</si>
  <si>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</si>
  <si>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</si>
  <si>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</si>
  <si>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</si>
  <si>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</si>
  <si>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</si>
  <si>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</si>
  <si>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</si>
  <si>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</si>
  <si>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</si>
  <si>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</si>
  <si>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</si>
  <si>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</si>
  <si>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</si>
  <si>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</si>
  <si>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</si>
  <si>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</si>
  <si>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</si>
  <si>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</si>
  <si>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</si>
  <si>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</si>
  <si>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</si>
  <si>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</si>
  <si>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</si>
  <si>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</si>
  <si>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</si>
  <si>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</si>
  <si>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</si>
  <si>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</si>
  <si>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</si>
  <si>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</si>
  <si>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</si>
  <si>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</si>
  <si>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</si>
  <si>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</si>
  <si>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</si>
  <si>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</si>
  <si>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</si>
  <si>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</si>
  <si>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</si>
  <si>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</si>
  <si>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</si>
  <si>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</si>
  <si>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</si>
  <si>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</si>
  <si>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</si>
  <si>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</si>
  <si>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</si>
  <si>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</si>
  <si>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</si>
  <si>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</si>
  <si>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</si>
  <si>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</si>
  <si>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</si>
  <si>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</si>
  <si>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</si>
  <si>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</si>
  <si>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</si>
  <si>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</si>
  <si>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</si>
  <si>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</si>
  <si>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</si>
  <si>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</si>
  <si>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</si>
  <si>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</si>
  <si>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</si>
  <si>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</si>
  <si>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</si>
  <si>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</si>
  <si>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</si>
  <si>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</si>
  <si>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</si>
  <si>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</si>
  <si>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</si>
  <si>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</si>
  <si>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</si>
  <si>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</si>
  <si>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</si>
  <si>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</si>
  <si>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</si>
  <si>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</si>
  <si>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</si>
  <si>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</si>
  <si>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</si>
  <si>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</si>
  <si>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</si>
  <si>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</si>
  <si>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</si>
  <si>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</si>
  <si>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</si>
  <si>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</si>
  <si>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</si>
  <si>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</si>
  <si>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</si>
  <si>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</si>
  <si>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</si>
  <si>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</si>
  <si>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</si>
  <si>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</si>
  <si>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</si>
  <si>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</si>
  <si>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</si>
  <si>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</si>
  <si>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</si>
  <si>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</si>
  <si>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</si>
  <si>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</si>
  <si>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</si>
  <si>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</si>
  <si>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</si>
  <si>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</si>
  <si>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</si>
  <si>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</si>
  <si>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</si>
  <si>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</si>
  <si>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</si>
  <si>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</si>
  <si>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</si>
  <si>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</si>
  <si>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</si>
  <si>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</si>
  <si>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</si>
  <si>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</si>
  <si>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</si>
  <si>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</si>
  <si>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</si>
  <si>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</si>
  <si>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</si>
  <si>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</si>
  <si>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</si>
  <si>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</si>
  <si>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</si>
  <si>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</si>
  <si>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</si>
  <si>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</si>
  <si>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</si>
  <si>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</si>
  <si>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</si>
  <si>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</si>
  <si>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</si>
  <si>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</si>
  <si>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</si>
  <si>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</si>
  <si>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</si>
  <si>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</si>
  <si>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</si>
  <si>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</si>
  <si>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</si>
  <si>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</si>
  <si>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</si>
  <si>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</si>
  <si>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</si>
  <si>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</si>
  <si>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</si>
  <si>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</si>
  <si>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</si>
  <si>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</si>
  <si>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</si>
  <si>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</si>
  <si>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</si>
  <si>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</si>
  <si>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</si>
  <si>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</si>
  <si>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</si>
  <si>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</si>
  <si>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</si>
  <si>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</si>
  <si>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</si>
  <si>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</si>
  <si>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</si>
  <si>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</si>
  <si>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</si>
  <si>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</si>
  <si>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</si>
  <si>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</si>
  <si>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</si>
  <si>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</si>
  <si>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</si>
  <si>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</si>
  <si>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</si>
  <si>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</si>
  <si>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</si>
  <si>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</si>
  <si>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</si>
  <si>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</si>
  <si>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</si>
  <si>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</si>
  <si>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</si>
  <si>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</si>
  <si>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</si>
  <si>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</si>
  <si>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</si>
  <si>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</si>
  <si>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</si>
  <si>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</si>
  <si>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</si>
  <si>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</si>
  <si>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</si>
  <si>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</si>
  <si>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</si>
  <si>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</si>
  <si>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</si>
  <si>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</si>
  <si>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</si>
  <si>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</si>
  <si>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</si>
  <si>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</si>
  <si>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</si>
  <si>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</si>
  <si>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</si>
  <si>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</si>
  <si>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</si>
  <si>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</si>
  <si>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</si>
  <si>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</si>
  <si>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</si>
  <si>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</si>
  <si>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</si>
  <si>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</si>
  <si>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</si>
  <si>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</si>
  <si>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</si>
  <si>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</si>
  <si>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</si>
  <si>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</si>
  <si>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</si>
  <si>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</si>
  <si>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</si>
  <si>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</si>
  <si>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</si>
  <si>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</si>
  <si>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</si>
  <si>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</si>
  <si>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</si>
  <si>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</si>
  <si>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</si>
  <si>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</si>
  <si>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</si>
  <si>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</si>
  <si>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</si>
  <si>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</si>
  <si>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</si>
  <si>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</si>
  <si>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</si>
  <si>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</si>
  <si>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</si>
  <si>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</si>
  <si>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</si>
  <si>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</si>
  <si>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</si>
  <si>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</si>
  <si>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</si>
  <si>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</si>
  <si>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</si>
  <si>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</si>
  <si>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</si>
  <si>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</si>
  <si>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</si>
  <si>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</si>
  <si>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</si>
  <si>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</si>
  <si>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</si>
  <si>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</si>
  <si>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</si>
  <si>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</si>
  <si>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</si>
  <si>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</si>
  <si>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</si>
  <si>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</si>
  <si>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</si>
  <si>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</si>
  <si>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</si>
  <si>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</si>
  <si>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</si>
  <si>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</si>
  <si>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</si>
  <si>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</si>
  <si>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</si>
  <si>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</si>
  <si>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</si>
  <si>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</si>
  <si>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</si>
  <si>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</si>
  <si>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</si>
  <si>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</si>
  <si>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</si>
  <si>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</si>
  <si>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</si>
  <si>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</si>
  <si>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</si>
  <si>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</si>
  <si>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</si>
  <si>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</si>
  <si>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</si>
  <si>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</si>
  <si>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</si>
  <si>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</si>
  <si>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</si>
  <si>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</si>
  <si>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</si>
  <si>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</si>
  <si>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</si>
  <si>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</si>
  <si>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</si>
  <si>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</si>
  <si>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</si>
  <si>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</si>
  <si>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</si>
  <si>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</si>
  <si>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</si>
  <si>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</si>
  <si>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</si>
  <si>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</si>
  <si>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</si>
  <si>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</si>
  <si>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</si>
  <si>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</si>
  <si>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</si>
  <si>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</si>
  <si>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</si>
  <si>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</si>
  <si>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</si>
  <si>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</si>
  <si>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</si>
  <si>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</si>
  <si>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</si>
  <si>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</si>
  <si>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</si>
  <si>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</si>
  <si>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</si>
  <si>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</si>
  <si>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</si>
  <si>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</si>
  <si>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</si>
  <si>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</si>
  <si>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</si>
  <si>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</si>
  <si>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</si>
  <si>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</si>
  <si>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</si>
  <si>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</si>
  <si>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</si>
  <si>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</si>
  <si>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</si>
  <si>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</si>
  <si>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</si>
  <si>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</si>
  <si>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</si>
  <si>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</si>
  <si>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</si>
  <si>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</si>
  <si>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</si>
  <si>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</si>
  <si>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</si>
  <si>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</si>
  <si>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</si>
  <si>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</si>
  <si>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</si>
  <si>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</si>
  <si>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</si>
  <si>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</si>
  <si>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</si>
  <si>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</si>
  <si>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</si>
  <si>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</si>
  <si>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</si>
  <si>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</si>
  <si>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</si>
  <si>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</si>
  <si>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</si>
  <si>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</si>
  <si>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</si>
  <si>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</si>
  <si>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</si>
  <si>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</si>
  <si>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</si>
  <si>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</si>
  <si>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</si>
  <si>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</si>
  <si>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</si>
  <si>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</si>
  <si>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</si>
  <si>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</si>
  <si>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</si>
  <si>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</si>
  <si>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</si>
  <si>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</si>
  <si>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</si>
  <si>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</si>
  <si>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</si>
  <si>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</si>
  <si>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</si>
  <si>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</si>
  <si>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</si>
  <si>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</si>
  <si>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</si>
  <si>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</si>
  <si>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</si>
  <si>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</si>
  <si>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</si>
  <si>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</si>
  <si>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</si>
  <si>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</si>
  <si>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</si>
  <si>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</si>
  <si>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</si>
  <si>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</si>
  <si>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</si>
  <si>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</si>
  <si>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</si>
  <si>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</si>
  <si>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</si>
  <si>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</si>
  <si>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</si>
  <si>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</si>
  <si>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</si>
  <si>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</si>
  <si>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</si>
  <si>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</si>
  <si>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</si>
  <si>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</si>
  <si>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</si>
  <si>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</si>
  <si>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</si>
  <si>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</si>
  <si>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</si>
  <si>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</si>
  <si>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</si>
  <si>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</si>
  <si>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</si>
  <si>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</si>
  <si>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</si>
  <si>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</si>
  <si>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</si>
  <si>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</si>
  <si>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</si>
  <si>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</si>
  <si>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</si>
  <si>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</si>
  <si>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</si>
  <si>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</si>
  <si>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</si>
  <si>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</si>
  <si>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</si>
  <si>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</si>
  <si>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</si>
  <si>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</si>
  <si>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</si>
  <si>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</si>
  <si>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</si>
  <si>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</si>
  <si>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</si>
  <si>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</si>
  <si>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</si>
  <si>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</si>
  <si>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</si>
  <si>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</si>
  <si>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</si>
  <si>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</si>
  <si>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</si>
  <si>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</si>
  <si>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</si>
  <si>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</si>
  <si>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</si>
  <si>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</si>
  <si>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</si>
  <si>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</si>
  <si>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</si>
  <si>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</si>
  <si>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</si>
  <si>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</si>
  <si>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</si>
  <si>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</si>
  <si>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</si>
  <si>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</si>
  <si>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</si>
  <si>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</si>
  <si>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</si>
  <si>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</si>
  <si>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</si>
  <si>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</si>
  <si>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</si>
  <si>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</si>
  <si>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</si>
  <si>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</si>
  <si>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</si>
  <si>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</si>
  <si>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</si>
  <si>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</si>
  <si>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</si>
  <si>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</si>
  <si>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</si>
  <si>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</si>
  <si>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</si>
  <si>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</si>
  <si>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</si>
  <si>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</si>
  <si>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</si>
  <si>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</si>
  <si>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</si>
  <si>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</si>
  <si>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</si>
  <si>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</si>
  <si>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</si>
  <si>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</si>
  <si>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</si>
  <si>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</si>
  <si>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</si>
  <si>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</si>
  <si>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</si>
  <si>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</si>
  <si>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</si>
  <si>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</si>
  <si>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</si>
  <si>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</si>
  <si>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</si>
  <si>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</si>
  <si>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</si>
  <si>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</si>
  <si>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</si>
  <si>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</si>
  <si>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</si>
  <si>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</si>
  <si>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</si>
  <si>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</si>
  <si>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</si>
  <si>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</si>
  <si>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</si>
  <si>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</si>
  <si>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</si>
  <si>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</si>
  <si>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</si>
  <si>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</si>
  <si>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</si>
  <si>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</si>
  <si>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</si>
  <si>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</si>
  <si>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</si>
  <si>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</si>
  <si>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</si>
  <si>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</si>
  <si>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</si>
  <si>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</si>
  <si>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</si>
  <si>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</si>
  <si>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</si>
  <si>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</si>
  <si>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</si>
  <si>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</si>
  <si>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</si>
  <si>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</si>
  <si>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</si>
  <si>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</si>
  <si>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</si>
  <si>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</si>
  <si>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</si>
  <si>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</si>
  <si>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</si>
  <si>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</si>
  <si>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</si>
  <si>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</si>
  <si>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</si>
  <si>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</si>
  <si>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</si>
  <si>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</si>
  <si>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</si>
  <si>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</si>
  <si>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</si>
  <si>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</si>
  <si>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</si>
  <si>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</si>
  <si>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</si>
  <si>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</si>
  <si>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</si>
  <si>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</si>
  <si>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</si>
  <si>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</si>
  <si>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</si>
  <si>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</si>
  <si>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</si>
  <si>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</si>
  <si>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</si>
  <si>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</si>
  <si>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</si>
  <si>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Boulamis 3</t>
  </si>
  <si>
    <t>Nijeboulers 3</t>
  </si>
  <si>
    <t>x</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</si>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</sst>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3" zoomScaleNormal="100" workbookViewId="0">
      <selection activeCell="P21" sqref="P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9948</v>
      </c>
      <c r="J1" s="52"/>
      <c r="M1" s="124" t="s">
        <v>138</v>
      </c>
      <c r="N1" s="161">
        <f>'3. Digitaal wedstrijdformulier'!G1</f>
        <v>45370</v>
      </c>
      <c r="O1" s="166"/>
      <c r="P1" s="166"/>
      <c r="Q1" s="166"/>
      <c r="R1" s="99"/>
      <c r="S1" s="99"/>
      <c r="T1" s="99"/>
      <c r="U1" s="99"/>
      <c r="V1" s="99"/>
      <c r="W1" s="99"/>
      <c r="X1" s="99"/>
      <c r="Y1" s="99"/>
      <c r="Z1" s="99"/>
      <c r="AA1" s="99"/>
      <c r="AJ1" s="2" t="str">
        <f>D4</f>
        <v>Boulamis 3</v>
      </c>
      <c r="AK1" s="2" t="s">
        <v>39</v>
      </c>
      <c r="AL1" s="2" t="str">
        <f>D5</f>
        <v>Nijeboulers 3</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3 - Nijeboulers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11260</v>
      </c>
      <c r="E4" s="173"/>
      <c r="F4" s="31" t="s">
        <v>73</v>
      </c>
      <c r="H4" s="98">
        <f>IF('3. Digitaal wedstrijdformulier'!$P$60="","",'3. Digitaal wedstrijdformulier'!$P$13)</f>
        <v>5</v>
      </c>
      <c r="I4" s="168">
        <f>IF('3. Digitaal wedstrijdformulier'!$M$60="","",'3. Digitaal wedstrijdformulier'!$M$13)</f>
        <v>89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11261</v>
      </c>
      <c r="E5" s="173"/>
      <c r="F5" s="31" t="s">
        <v>74</v>
      </c>
      <c r="H5" s="98">
        <f>IF('3. Digitaal wedstrijdformulier'!$Q$60="","",'3. Digitaal wedstrijdformulier'!$Q$13)</f>
        <v>3</v>
      </c>
      <c r="I5" s="168">
        <f>IF('3. Digitaal wedstrijdformulier'!$N$60="","",'3. Digitaal wedstrijdformulier'!$N$13)</f>
        <v>62</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45374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600153</v>
      </c>
      <c r="E9" s="165"/>
      <c r="F9" s="31"/>
      <c r="H9" s="59" t="s">
        <v>25</v>
      </c>
      <c r="I9" s="133"/>
      <c r="L9" s="26" t="s">
        <v>26</v>
      </c>
      <c r="M9" s="133"/>
      <c r="O9" s="26" t="s">
        <v>27</v>
      </c>
      <c r="P9" s="133" t="s">
        <v>11262</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32902</v>
      </c>
      <c r="C16" s="58">
        <f>IF(B16="","",VLOOKUP(B16,Spelers!$A$1:$E$16764,2,FALSE))</f>
        <v>8025</v>
      </c>
      <c r="D16" s="58" t="str">
        <f>IF(B16="","",VLOOKUP(B16,Spelers!$A$1:$E$16764,3,FALSE))</f>
        <v>A.</v>
      </c>
      <c r="E16" s="58" t="str">
        <f>IF(B16="","",VLOOKUP(B16,Spelers!$A$1:$E$16764,4,FALSE))</f>
        <v>van Bemmel</v>
      </c>
      <c r="F16" s="58" t="str">
        <f>IF(B16="","",VLOOKUP(B16,Spelers!$A$1:$E$16764,5,FALSE))</f>
        <v>M</v>
      </c>
      <c r="H16" s="89"/>
      <c r="I16" s="89" t="s">
        <v>11262</v>
      </c>
      <c r="J16" s="89"/>
      <c r="K16" s="39"/>
      <c r="L16" s="89" t="s">
        <v>11262</v>
      </c>
      <c r="M16" s="89"/>
      <c r="N16" s="39"/>
      <c r="O16" s="89"/>
      <c r="P16" s="89"/>
      <c r="Q16" s="89" t="s">
        <v>11262</v>
      </c>
      <c r="T16" s="5">
        <f>IF(H16="x",1,0)</f>
        <v>0</v>
      </c>
      <c r="U16" s="5">
        <f>IF(I16="x",1,0)</f>
        <v>1</v>
      </c>
      <c r="V16" s="5">
        <f>IF(J16="x",1,0)</f>
        <v>0</v>
      </c>
      <c r="W16" s="5">
        <f t="shared" ref="W16:W24" si="1">IF(L16="x",1,0)</f>
        <v>1</v>
      </c>
      <c r="X16" s="5">
        <f t="shared" ref="X16:X24" si="2">IF(M16="x",1,0)</f>
        <v>0</v>
      </c>
      <c r="Y16" s="5">
        <f>IF(O16="x",1,0)</f>
        <v>0</v>
      </c>
      <c r="Z16" s="5">
        <f>IF(P16="x",1,0)</f>
        <v>0</v>
      </c>
      <c r="AA16" s="5">
        <f>IF(Q16="x",1,0)</f>
        <v>1</v>
      </c>
      <c r="AP16" s="3"/>
    </row>
    <row r="17" spans="1:42" s="2" customFormat="1" ht="25.15" customHeight="1" x14ac:dyDescent="0.2">
      <c r="A17" s="9">
        <v>2</v>
      </c>
      <c r="B17" s="88">
        <v>32903</v>
      </c>
      <c r="C17" s="58">
        <f>IF(B17="","",VLOOKUP(B17,Spelers!$A$1:$E$16764,2,FALSE))</f>
        <v>8025</v>
      </c>
      <c r="D17" s="58" t="str">
        <f>IF(B17="","",VLOOKUP(B17,Spelers!$A$1:$E$16764,3,FALSE))</f>
        <v>E.</v>
      </c>
      <c r="E17" s="58" t="str">
        <f>IF(B17="","",VLOOKUP(B17,Spelers!$A$1:$E$16764,4,FALSE))</f>
        <v>van Bemmel</v>
      </c>
      <c r="F17" s="58" t="str">
        <f>IF(B17="","",VLOOKUP(B17,Spelers!$A$1:$E$16764,5,FALSE))</f>
        <v>V</v>
      </c>
      <c r="H17" s="89" t="s">
        <v>11262</v>
      </c>
      <c r="I17" s="89"/>
      <c r="J17" s="89"/>
      <c r="K17" s="39"/>
      <c r="L17" s="89"/>
      <c r="M17" s="89" t="s">
        <v>11262</v>
      </c>
      <c r="N17" s="39"/>
      <c r="O17" s="89"/>
      <c r="P17" s="89"/>
      <c r="Q17" s="89" t="s">
        <v>11262</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15" customHeight="1" x14ac:dyDescent="0.2">
      <c r="A18" s="9">
        <v>3</v>
      </c>
      <c r="B18" s="88">
        <v>45909</v>
      </c>
      <c r="C18" s="58">
        <f>IF(B18="","",VLOOKUP(B18,Spelers!$A$1:$E$16764,2,FALSE))</f>
        <v>8025</v>
      </c>
      <c r="D18" s="58" t="str">
        <f>IF(B18="","",VLOOKUP(B18,Spelers!$A$1:$E$16764,3,FALSE))</f>
        <v>E.H.M</v>
      </c>
      <c r="E18" s="58" t="str">
        <f>IF(B18="","",VLOOKUP(B18,Spelers!$A$1:$E$16764,4,FALSE))</f>
        <v>Hendrikx</v>
      </c>
      <c r="F18" s="58" t="str">
        <f>IF(B18="","",VLOOKUP(B18,Spelers!$A$1:$E$16764,5,FALSE))</f>
        <v>M</v>
      </c>
      <c r="H18" s="89" t="s">
        <v>11262</v>
      </c>
      <c r="I18" s="89"/>
      <c r="J18" s="89"/>
      <c r="K18" s="39"/>
      <c r="L18" s="89"/>
      <c r="M18" s="89" t="s">
        <v>11262</v>
      </c>
      <c r="N18" s="39"/>
      <c r="O18" s="89" t="s">
        <v>11263</v>
      </c>
      <c r="P18" s="89" t="s">
        <v>11262</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5.15" customHeight="1" x14ac:dyDescent="0.2">
      <c r="A19" s="9">
        <v>4</v>
      </c>
      <c r="B19" s="88">
        <v>45910</v>
      </c>
      <c r="C19" s="58">
        <f>IF(B19="","",VLOOKUP(B19,Spelers!$A$1:$E$16764,2,FALSE))</f>
        <v>8025</v>
      </c>
      <c r="D19" s="58" t="str">
        <f>IF(B19="","",VLOOKUP(B19,Spelers!$A$1:$E$16764,3,FALSE))</f>
        <v>E.P.</v>
      </c>
      <c r="E19" s="58" t="str">
        <f>IF(B19="","",VLOOKUP(B19,Spelers!$A$1:$E$16764,4,FALSE))</f>
        <v>Hendrikx-Heijkoop</v>
      </c>
      <c r="F19" s="58" t="str">
        <f>IF(B19="","",VLOOKUP(B19,Spelers!$A$1:$E$16764,5,FALSE))</f>
        <v>V</v>
      </c>
      <c r="H19" s="89"/>
      <c r="I19" s="89"/>
      <c r="J19" s="89" t="s">
        <v>11262</v>
      </c>
      <c r="K19" s="39"/>
      <c r="L19" s="89" t="s">
        <v>11262</v>
      </c>
      <c r="M19" s="89"/>
      <c r="N19" s="39"/>
      <c r="O19" s="89" t="s">
        <v>11262</v>
      </c>
      <c r="P19" s="89" t="s">
        <v>11263</v>
      </c>
      <c r="Q19" s="89"/>
      <c r="T19" s="5">
        <f t="shared" si="3"/>
        <v>0</v>
      </c>
      <c r="U19" s="5">
        <f t="shared" si="4"/>
        <v>0</v>
      </c>
      <c r="V19" s="5">
        <f t="shared" si="5"/>
        <v>1</v>
      </c>
      <c r="W19" s="5">
        <f t="shared" si="1"/>
        <v>1</v>
      </c>
      <c r="X19" s="5">
        <f t="shared" si="2"/>
        <v>0</v>
      </c>
      <c r="Y19" s="5">
        <f t="shared" si="6"/>
        <v>1</v>
      </c>
      <c r="Z19" s="5">
        <f t="shared" si="7"/>
        <v>0</v>
      </c>
      <c r="AA19" s="5">
        <f t="shared" si="8"/>
        <v>0</v>
      </c>
      <c r="AP19" s="3"/>
    </row>
    <row r="20" spans="1:42" s="2" customFormat="1" ht="25.15" customHeight="1" x14ac:dyDescent="0.2">
      <c r="A20" s="9">
        <v>5</v>
      </c>
      <c r="B20" s="88">
        <v>56710</v>
      </c>
      <c r="C20" s="58">
        <f>IF(B20="","",VLOOKUP(B20,Spelers!$A$1:$E$16764,2,FALSE))</f>
        <v>8025</v>
      </c>
      <c r="D20" s="58" t="str">
        <f>IF(B20="","",VLOOKUP(B20,Spelers!$A$1:$E$16764,3,FALSE))</f>
        <v>M</v>
      </c>
      <c r="E20" s="58" t="str">
        <f>IF(B20="","",VLOOKUP(B20,Spelers!$A$1:$E$16764,4,FALSE))</f>
        <v>Korf-Frohn</v>
      </c>
      <c r="F20" s="58" t="str">
        <f>IF(B20="","",VLOOKUP(B20,Spelers!$A$1:$E$16764,5,FALSE))</f>
        <v>V</v>
      </c>
      <c r="H20" s="89"/>
      <c r="I20" s="89"/>
      <c r="J20" s="89" t="s">
        <v>11262</v>
      </c>
      <c r="K20" s="39"/>
      <c r="L20" s="89" t="s">
        <v>11262</v>
      </c>
      <c r="M20" s="89"/>
      <c r="N20" s="39"/>
      <c r="O20" s="89" t="s">
        <v>11262</v>
      </c>
      <c r="P20" s="89" t="s">
        <v>11263</v>
      </c>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15" customHeight="1" x14ac:dyDescent="0.2">
      <c r="A21" s="9">
        <v>6</v>
      </c>
      <c r="B21" s="88">
        <v>71205</v>
      </c>
      <c r="C21" s="58">
        <f>IF(B21="","",VLOOKUP(B21,Spelers!$A$1:$E$16764,2,FALSE))</f>
        <v>8025</v>
      </c>
      <c r="D21" s="58" t="str">
        <f>IF(B21="","",VLOOKUP(B21,Spelers!$A$1:$E$16764,3,FALSE))</f>
        <v>R</v>
      </c>
      <c r="E21" s="58" t="str">
        <f>IF(B21="","",VLOOKUP(B21,Spelers!$A$1:$E$16764,4,FALSE))</f>
        <v>Meester</v>
      </c>
      <c r="F21" s="58" t="str">
        <f>IF(B21="","",VLOOKUP(B21,Spelers!$A$1:$E$16764,5,FALSE))</f>
        <v>V</v>
      </c>
      <c r="H21" s="89"/>
      <c r="I21" s="89" t="s">
        <v>11262</v>
      </c>
      <c r="J21" s="89"/>
      <c r="K21" s="39"/>
      <c r="L21" s="89"/>
      <c r="M21" s="89" t="s">
        <v>11262</v>
      </c>
      <c r="N21" s="39"/>
      <c r="O21" s="89" t="s">
        <v>11263</v>
      </c>
      <c r="P21" s="89" t="s">
        <v>11262</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Boulamis 3 - Nijeboulers 3</v>
      </c>
      <c r="E5" s="49"/>
      <c r="G5" s="181"/>
      <c r="H5" s="181"/>
      <c r="I5" s="181" t="str">
        <f>CONCATENATE(I1,"-",J1)</f>
        <v>-</v>
      </c>
      <c r="J5" s="181"/>
    </row>
    <row r="6" spans="1:16" x14ac:dyDescent="0.2">
      <c r="A6" s="49" t="s">
        <v>5</v>
      </c>
      <c r="C6" s="102"/>
      <c r="D6" s="49">
        <f>IF('1a. Teamformulier  Thuis'!$D$9="","",'1a. Teamformulier  Thuis'!$D$9)</f>
        <v>600153</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32903</v>
      </c>
      <c r="C10" s="41">
        <f>IF(F10="","",VLOOKUP(B10,'1a. Teamformulier  Thuis'!$B$16:$C$24,2,FALSE))</f>
        <v>8025</v>
      </c>
      <c r="D10" s="41" t="str">
        <f>IF(B10="","",VLOOKUP(A10,'1a. Teamformulier  Thuis'!$A$16:$F$24,4,FALSE))</f>
        <v>E.</v>
      </c>
      <c r="E10" s="41" t="str">
        <f>IF(D10="","",VLOOKUP(A10,'1a. Teamformulier  Thuis'!$A$16:$F$24,5,FALSE))</f>
        <v>van Bemmel</v>
      </c>
      <c r="F10" s="41" t="str">
        <f>IF(E10="","",VLOOKUP(A10,'1a. Teamformulier  Thuis'!$A$16:$F$24,6,FALSE))</f>
        <v>V</v>
      </c>
      <c r="I10" s="84"/>
    </row>
    <row r="11" spans="1:16" ht="20.100000000000001" customHeight="1" x14ac:dyDescent="0.2">
      <c r="A11" s="40">
        <f>IF('1a. Teamformulier  Thuis'!T15&gt;1,LARGE('Berekening Opstelling Thuis'!B4:B12,1),"")</f>
        <v>3</v>
      </c>
      <c r="B11" s="41">
        <f>IF(A11="","",VLOOKUP(A11,'1a. Teamformulier  Thuis'!$A$16:$F$24,2,FALSE))</f>
        <v>45909</v>
      </c>
      <c r="C11" s="41">
        <f>IF(F11="","",VLOOKUP(B11,'1a. Teamformulier  Thuis'!$B$16:$C$24,2,FALSE))</f>
        <v>8025</v>
      </c>
      <c r="D11" s="41" t="str">
        <f>IF(B11="","",VLOOKUP(A11,'1a. Teamformulier  Thuis'!$A$16:$F$24,4,FALSE))</f>
        <v>E.H.M</v>
      </c>
      <c r="E11" s="41" t="str">
        <f>IF(D11="","",VLOOKUP(A11,'1a. Teamformulier  Thuis'!$A$16:$F$24,5,FALSE))</f>
        <v>Hendrikx</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32902</v>
      </c>
      <c r="C13" s="41">
        <f>IF(F13="","",VLOOKUP(B13,'1a. Teamformulier  Thuis'!$B$16:$C$24,2,FALSE))</f>
        <v>8025</v>
      </c>
      <c r="D13" s="41" t="str">
        <f>IF(B13="","",VLOOKUP(A13,'1a. Teamformulier  Thuis'!$A$16:$F$24,4,FALSE))</f>
        <v>A.</v>
      </c>
      <c r="E13" s="41" t="str">
        <f>IF(D13="","",VLOOKUP(A13,'1a. Teamformulier  Thuis'!$A$16:$F$24,5,FALSE))</f>
        <v>van Bemmel</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71205</v>
      </c>
      <c r="C14" s="41">
        <f>IF(F14="","",VLOOKUP(B14,'1a. Teamformulier  Thuis'!$B$16:$C$24,2,FALSE))</f>
        <v>8025</v>
      </c>
      <c r="D14" s="41" t="str">
        <f>IF(B14="","",VLOOKUP(A14,'1a. Teamformulier  Thuis'!$A$16:$F$24,4,FALSE))</f>
        <v>R</v>
      </c>
      <c r="E14" s="41" t="str">
        <f>IF(D14="","",VLOOKUP(A14,'1a. Teamformulier  Thuis'!$A$16:$F$24,5,FALSE))</f>
        <v>Meester</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45910</v>
      </c>
      <c r="C16" s="41">
        <f>IF(F16="","",VLOOKUP(B16,'1a. Teamformulier  Thuis'!$B$16:$C$24,2,FALSE))</f>
        <v>8025</v>
      </c>
      <c r="D16" s="41" t="str">
        <f>IF(B16="","",VLOOKUP(A16,'1a. Teamformulier  Thuis'!$A$16:$F$24,4,FALSE))</f>
        <v>E.P.</v>
      </c>
      <c r="E16" s="41" t="str">
        <f>IF(D16="","",VLOOKUP(A16,'1a. Teamformulier  Thuis'!$A$16:$F$24,5,FALSE))</f>
        <v>Hendrikx-Heijkoop</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56710</v>
      </c>
      <c r="C17" s="41">
        <f>IF(F17="","",VLOOKUP(B17,'1a. Teamformulier  Thuis'!$B$16:$C$24,2,FALSE))</f>
        <v>8025</v>
      </c>
      <c r="D17" s="41" t="str">
        <f>IF(B17="","",VLOOKUP(A17,'1a. Teamformulier  Thuis'!$A$16:$F$24,4,FALSE))</f>
        <v>M</v>
      </c>
      <c r="E17" s="41" t="str">
        <f>IF(D17="","",VLOOKUP(A17,'1a. Teamformulier  Thuis'!$A$16:$F$24,5,FALSE))</f>
        <v>Korf-Frohn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Boulamis 3 - Nijeboulers 3</v>
      </c>
      <c r="E20" s="61"/>
      <c r="F20" s="61"/>
      <c r="G20" s="81"/>
    </row>
    <row r="21" spans="1:7" x14ac:dyDescent="0.2">
      <c r="A21" s="49" t="s">
        <v>5</v>
      </c>
      <c r="C21" s="102"/>
      <c r="D21" s="49">
        <f>IF('1a. Teamformulier  Thuis'!$D$9="","",'1a. Teamformulier  Thuis'!$D$9)</f>
        <v>600153</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32902</v>
      </c>
      <c r="C25" s="41">
        <f>IF(F25="","",VLOOKUP(B25,'1a. Teamformulier  Thuis'!$B$16:$C$24,2,FALSE))</f>
        <v>8025</v>
      </c>
      <c r="D25" s="41" t="str">
        <f>IF(B25="","",VLOOKUP(A25,'1a. Teamformulier  Thuis'!$A$16:$F$24,4,FALSE))</f>
        <v>A.</v>
      </c>
      <c r="E25" s="41" t="str">
        <f>IF(D25="","",VLOOKUP(A25,'1a. Teamformulier  Thuis'!$A$16:$F$24,5,FALSE))</f>
        <v>van Bemmel</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45910</v>
      </c>
      <c r="C26" s="41">
        <f>IF(F26="","",VLOOKUP(B26,'1a. Teamformulier  Thuis'!$B$16:$C$24,2,FALSE))</f>
        <v>8025</v>
      </c>
      <c r="D26" s="41" t="str">
        <f>IF(B26="","",VLOOKUP(A26,'1a. Teamformulier  Thuis'!$A$16:$F$24,4,FALSE))</f>
        <v>E.P.</v>
      </c>
      <c r="E26" s="41" t="str">
        <f>IF(D26="","",VLOOKUP(A26,'1a. Teamformulier  Thuis'!$A$16:$F$24,5,FALSE))</f>
        <v>Hendrikx-Heijkoop</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56710</v>
      </c>
      <c r="C27" s="41">
        <f>IF(F27="","",VLOOKUP(B27,'1a. Teamformulier  Thuis'!$B$16:$C$24,2,FALSE))</f>
        <v>8025</v>
      </c>
      <c r="D27" s="41" t="str">
        <f>IF(B27="","",VLOOKUP(A27,'1a. Teamformulier  Thuis'!$A$16:$F$24,4,FALSE))</f>
        <v>M</v>
      </c>
      <c r="E27" s="41" t="str">
        <f>IF(D27="","",VLOOKUP(A27,'1a. Teamformulier  Thuis'!$A$16:$F$24,5,FALSE))</f>
        <v>Korf-Frohn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32903</v>
      </c>
      <c r="C29" s="41">
        <f>IF(F29="","",VLOOKUP(B29,'1a. Teamformulier  Thuis'!$B$16:$C$24,2,FALSE))</f>
        <v>8025</v>
      </c>
      <c r="D29" s="41" t="str">
        <f>IF(B29="","",VLOOKUP(A29,'1a. Teamformulier  Thuis'!$A$16:$F$24,4,FALSE))</f>
        <v>E.</v>
      </c>
      <c r="E29" s="41" t="str">
        <f>IF(D29="","",VLOOKUP(A29,'1a. Teamformulier  Thuis'!$A$16:$F$24,5,FALSE))</f>
        <v>van Bemmel</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45909</v>
      </c>
      <c r="C30" s="41">
        <f>IF(F30="","",VLOOKUP(B30,'1a. Teamformulier  Thuis'!$B$16:$C$24,2,FALSE))</f>
        <v>8025</v>
      </c>
      <c r="D30" s="41" t="str">
        <f>IF(B30="","",VLOOKUP(A30,'1a. Teamformulier  Thuis'!$A$16:$F$24,4,FALSE))</f>
        <v>E.H.M</v>
      </c>
      <c r="E30" s="41" t="str">
        <f>IF(D30="","",VLOOKUP(A30,'1a. Teamformulier  Thuis'!$A$16:$F$24,5,FALSE))</f>
        <v>Hendrikx</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71205</v>
      </c>
      <c r="C31" s="41">
        <f>IF(F31="","",VLOOKUP(B31,'1a. Teamformulier  Thuis'!$B$16:$C$24,2,FALSE))</f>
        <v>8025</v>
      </c>
      <c r="D31" s="41" t="str">
        <f>IF(B31="","",VLOOKUP(A31,'1a. Teamformulier  Thuis'!$A$16:$F$24,4,FALSE))</f>
        <v>R</v>
      </c>
      <c r="E31" s="41" t="str">
        <f>IF(D31="","",VLOOKUP(A31,'1a. Teamformulier  Thuis'!$A$16:$F$24,5,FALSE))</f>
        <v>Meester</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Boulamis 3 - Nijeboulers 3</v>
      </c>
      <c r="E34" s="61"/>
      <c r="F34" s="61"/>
      <c r="G34" s="81"/>
    </row>
    <row r="35" spans="1:7" x14ac:dyDescent="0.2">
      <c r="A35" s="49" t="s">
        <v>5</v>
      </c>
      <c r="C35" s="102"/>
      <c r="D35" s="49">
        <f>IF('1a. Teamformulier  Thuis'!$D$9="","",'1a. Teamformulier  Thuis'!$D$9)</f>
        <v>600153</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45910</v>
      </c>
      <c r="C39" s="41">
        <f>IF(F39="","",VLOOKUP(B39,'1a. Teamformulier  Thuis'!$B$16:$C$24,2,FALSE))</f>
        <v>8025</v>
      </c>
      <c r="D39" s="41" t="str">
        <f>IF(B39="","",VLOOKUP(A39,'1a. Teamformulier  Thuis'!$A$16:$F$24,4,FALSE))</f>
        <v>E.P.</v>
      </c>
      <c r="E39" s="41" t="str">
        <f>IF(D39="","",VLOOKUP(A39,'1a. Teamformulier  Thuis'!$A$16:$F$24,5,FALSE))</f>
        <v>Hendrikx-Heijkoop</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56710</v>
      </c>
      <c r="C40" s="41">
        <f>IF(F40="","",VLOOKUP(B40,'1a. Teamformulier  Thuis'!$B$16:$C$24,2,FALSE))</f>
        <v>8025</v>
      </c>
      <c r="D40" s="41" t="str">
        <f>IF(B40="","",VLOOKUP(A40,'1a. Teamformulier  Thuis'!$A$16:$F$24,4,FALSE))</f>
        <v>M</v>
      </c>
      <c r="E40" s="41" t="str">
        <f>IF(D40="","",VLOOKUP(A40,'1a. Teamformulier  Thuis'!$A$16:$F$24,5,FALSE))</f>
        <v>Korf-Frohn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45909</v>
      </c>
      <c r="C42" s="41">
        <f>IF(F42="","",VLOOKUP(B42,'1a. Teamformulier  Thuis'!$B$16:$C$24,2,FALSE))</f>
        <v>8025</v>
      </c>
      <c r="D42" s="41" t="str">
        <f>IF(B42="","",VLOOKUP(A42,'1a. Teamformulier  Thuis'!$A$16:$F$24,4,FALSE))</f>
        <v>E.H.M</v>
      </c>
      <c r="E42" s="41" t="str">
        <f>IF(D42="","",VLOOKUP(A42,'1a. Teamformulier  Thuis'!$A$16:$F$24,5,FALSE))</f>
        <v>Hendrikx</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71205</v>
      </c>
      <c r="C43" s="41">
        <f>IF(F43="","",VLOOKUP(B43,'1a. Teamformulier  Thuis'!$B$16:$C$24,2,FALSE))</f>
        <v>8025</v>
      </c>
      <c r="D43" s="41" t="str">
        <f>IF(B43="","",VLOOKUP(A43,'1a. Teamformulier  Thuis'!$A$16:$F$24,4,FALSE))</f>
        <v>R</v>
      </c>
      <c r="E43" s="41" t="str">
        <f>IF(D43="","",VLOOKUP(A43,'1a. Teamformulier  Thuis'!$A$16:$F$24,5,FALSE))</f>
        <v>Meester</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32902</v>
      </c>
      <c r="C45" s="41">
        <f>IF(F45="","",VLOOKUP(B45,'1a. Teamformulier  Thuis'!$B$16:$C$24,2,FALSE))</f>
        <v>8025</v>
      </c>
      <c r="D45" s="41" t="str">
        <f>IF(B45="","",VLOOKUP(A45,'1a. Teamformulier  Thuis'!$A$16:$F$24,4,FALSE))</f>
        <v>A.</v>
      </c>
      <c r="E45" s="41" t="str">
        <f>IF(D45="","",VLOOKUP(A45,'1a. Teamformulier  Thuis'!$A$16:$F$24,5,FALSE))</f>
        <v>van Bemmel</v>
      </c>
      <c r="F45" s="41" t="str">
        <f>IF(E45="","",VLOOKUP(A45,'1a. Teamformulier  Thuis'!$A$16:$F$24,6,FALSE))</f>
        <v>M</v>
      </c>
    </row>
    <row r="46" spans="1:7" ht="20.100000000000001" customHeight="1" x14ac:dyDescent="0.2">
      <c r="A46" s="40">
        <f>IF('1a. Teamformulier  Thuis'!AA15&gt;1,LARGE('Berekening Opstelling Thuis'!K4:K12,1),"")</f>
        <v>2</v>
      </c>
      <c r="B46" s="41">
        <f>IF(A46="","",VLOOKUP(A46,'1a. Teamformulier  Thuis'!$A$16:$F$24,2,FALSE))</f>
        <v>32903</v>
      </c>
      <c r="C46" s="41">
        <f>IF(F46="","",VLOOKUP(B46,'1a. Teamformulier  Thuis'!$B$16:$C$24,2,FALSE))</f>
        <v>8025</v>
      </c>
      <c r="D46" s="41" t="str">
        <f>IF(B46="","",VLOOKUP(A46,'1a. Teamformulier  Thuis'!$A$16:$F$24,4,FALSE))</f>
        <v>E.</v>
      </c>
      <c r="E46" s="41" t="str">
        <f>IF(D46="","",VLOOKUP(A46,'1a. Teamformulier  Thuis'!$A$16:$F$24,5,FALSE))</f>
        <v>van Bemmel</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Boulamis 3</v>
      </c>
      <c r="AK1" s="2" t="s">
        <v>39</v>
      </c>
      <c r="AL1" s="2" t="str">
        <f>D5</f>
        <v>Nijeboulers 3</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3 - Nijeboulers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Boulamis 3</v>
      </c>
      <c r="E4" s="173"/>
      <c r="F4" s="31" t="s">
        <v>73</v>
      </c>
      <c r="H4" s="98">
        <f>IF('3. Digitaal wedstrijdformulier'!$P$60="","",'3. Digitaal wedstrijdformulier'!$P$13)</f>
        <v>5</v>
      </c>
      <c r="I4" s="168">
        <f>IF('3. Digitaal wedstrijdformulier'!$M$60="","",'3. Digitaal wedstrijdformulier'!$M$13)</f>
        <v>89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Nijeboulers 3</v>
      </c>
      <c r="E5" s="173"/>
      <c r="F5" s="31" t="s">
        <v>74</v>
      </c>
      <c r="H5" s="98">
        <f>IF('3. Digitaal wedstrijdformulier'!$Q$60="","",'3. Digitaal wedstrijdformulier'!$Q$13)</f>
        <v>3</v>
      </c>
      <c r="I5" s="168">
        <f>IF('3. Digitaal wedstrijdformulier'!$N$60="","",'3. Digitaal wedstrijdformulier'!$N$13)</f>
        <v>62</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45374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600153</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39553</v>
      </c>
      <c r="C16" s="58">
        <f>IF(B16="","",VLOOKUP(B16,Spelers!$A$1:$E$16764,2,FALSE))</f>
        <v>8024</v>
      </c>
      <c r="D16" s="58" t="str">
        <f>IF(B16="","",VLOOKUP(B16,Spelers!$A$1:$E$16764,3,FALSE))</f>
        <v>G.M.</v>
      </c>
      <c r="E16" s="58" t="str">
        <f>IF(B16="","",VLOOKUP(B16,Spelers!$A$1:$E$16764,4,FALSE))</f>
        <v>Bokkers-van Mispelaar</v>
      </c>
      <c r="F16" s="58" t="str">
        <f>IF(B16="","",VLOOKUP(B16,Spelers!$A$1:$E$16764,5,FALSE))</f>
        <v>V</v>
      </c>
      <c r="H16" s="89" t="s">
        <v>11262</v>
      </c>
      <c r="I16" s="89"/>
      <c r="J16" s="89"/>
      <c r="K16" s="39"/>
      <c r="L16" s="89" t="s">
        <v>11262</v>
      </c>
      <c r="M16" s="89"/>
      <c r="N16" s="39"/>
      <c r="O16" s="89" t="s">
        <v>11262</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15" customHeight="1" x14ac:dyDescent="0.2">
      <c r="A17" s="9">
        <v>2</v>
      </c>
      <c r="B17" s="88">
        <v>39552</v>
      </c>
      <c r="C17" s="58">
        <f>IF(B17="","",VLOOKUP(B17,Spelers!$A$1:$E$16764,2,FALSE))</f>
        <v>8024</v>
      </c>
      <c r="D17" s="58" t="str">
        <f>IF(B17="","",VLOOKUP(B17,Spelers!$A$1:$E$16764,3,FALSE))</f>
        <v>H.</v>
      </c>
      <c r="E17" s="58" t="str">
        <f>IF(B17="","",VLOOKUP(B17,Spelers!$A$1:$E$16764,4,FALSE))</f>
        <v>Bokkers</v>
      </c>
      <c r="F17" s="58" t="str">
        <f>IF(B17="","",VLOOKUP(B17,Spelers!$A$1:$E$16764,5,FALSE))</f>
        <v>M</v>
      </c>
      <c r="H17" s="89"/>
      <c r="I17" s="89" t="s">
        <v>11262</v>
      </c>
      <c r="J17" s="89"/>
      <c r="K17" s="39"/>
      <c r="L17" s="89"/>
      <c r="M17" s="89"/>
      <c r="N17" s="39"/>
      <c r="O17" s="89"/>
      <c r="P17" s="89" t="s">
        <v>11262</v>
      </c>
      <c r="Q17" s="89"/>
      <c r="T17" s="5">
        <f t="shared" ref="T17:V24" si="2">IF(H17="x",1,0)</f>
        <v>0</v>
      </c>
      <c r="U17" s="5">
        <f t="shared" si="2"/>
        <v>1</v>
      </c>
      <c r="V17" s="5">
        <f t="shared" si="2"/>
        <v>0</v>
      </c>
      <c r="W17" s="5">
        <f t="shared" si="1"/>
        <v>0</v>
      </c>
      <c r="X17" s="5">
        <f t="shared" si="1"/>
        <v>0</v>
      </c>
      <c r="Y17" s="5">
        <f t="shared" ref="Y17:AA24" si="3">IF(O17="x",1,0)</f>
        <v>0</v>
      </c>
      <c r="Z17" s="5">
        <f t="shared" si="3"/>
        <v>1</v>
      </c>
      <c r="AA17" s="5">
        <f t="shared" si="3"/>
        <v>0</v>
      </c>
      <c r="AP17" s="3"/>
    </row>
    <row r="18" spans="1:42" s="2" customFormat="1" ht="25.15" customHeight="1" x14ac:dyDescent="0.2">
      <c r="A18" s="9">
        <v>3</v>
      </c>
      <c r="B18" s="88">
        <v>63568</v>
      </c>
      <c r="C18" s="58">
        <f>IF(B18="","",VLOOKUP(B18,Spelers!$A$1:$E$16764,2,FALSE))</f>
        <v>8024</v>
      </c>
      <c r="D18" s="58" t="str">
        <f>IF(B18="","",VLOOKUP(B18,Spelers!$A$1:$E$16764,3,FALSE))</f>
        <v>M</v>
      </c>
      <c r="E18" s="58" t="str">
        <f>IF(B18="","",VLOOKUP(B18,Spelers!$A$1:$E$16764,4,FALSE))</f>
        <v>Claessens-Tijsterman</v>
      </c>
      <c r="F18" s="58" t="str">
        <f>IF(B18="","",VLOOKUP(B18,Spelers!$A$1:$E$16764,5,FALSE))</f>
        <v>V</v>
      </c>
      <c r="H18" s="89"/>
      <c r="I18" s="89" t="s">
        <v>11263</v>
      </c>
      <c r="J18" s="89"/>
      <c r="K18" s="39"/>
      <c r="L18" s="89"/>
      <c r="M18" s="89" t="s">
        <v>11262</v>
      </c>
      <c r="N18" s="39"/>
      <c r="O18" s="89"/>
      <c r="P18" s="89" t="s">
        <v>11262</v>
      </c>
      <c r="Q18" s="89"/>
      <c r="T18" s="5">
        <f t="shared" si="2"/>
        <v>0</v>
      </c>
      <c r="U18" s="5">
        <f t="shared" si="2"/>
        <v>0</v>
      </c>
      <c r="V18" s="5">
        <f t="shared" si="2"/>
        <v>0</v>
      </c>
      <c r="W18" s="5">
        <f t="shared" si="1"/>
        <v>0</v>
      </c>
      <c r="X18" s="5">
        <f t="shared" si="1"/>
        <v>1</v>
      </c>
      <c r="Y18" s="5">
        <f t="shared" si="3"/>
        <v>0</v>
      </c>
      <c r="Z18" s="5">
        <f t="shared" si="3"/>
        <v>1</v>
      </c>
      <c r="AA18" s="5">
        <f t="shared" si="3"/>
        <v>0</v>
      </c>
      <c r="AP18" s="3"/>
    </row>
    <row r="19" spans="1:42" s="2" customFormat="1" ht="25.15" customHeight="1" x14ac:dyDescent="0.2">
      <c r="A19" s="9">
        <v>4</v>
      </c>
      <c r="B19" s="88">
        <v>63569</v>
      </c>
      <c r="C19" s="58">
        <f>IF(B19="","",VLOOKUP(B19,Spelers!$A$1:$E$16764,2,FALSE))</f>
        <v>8024</v>
      </c>
      <c r="D19" s="58" t="str">
        <f>IF(B19="","",VLOOKUP(B19,Spelers!$A$1:$E$16764,3,FALSE))</f>
        <v>H.T.</v>
      </c>
      <c r="E19" s="58" t="str">
        <f>IF(B19="","",VLOOKUP(B19,Spelers!$A$1:$E$16764,4,FALSE))</f>
        <v>Bruinekool</v>
      </c>
      <c r="F19" s="58" t="str">
        <f>IF(B19="","",VLOOKUP(B19,Spelers!$A$1:$E$16764,5,FALSE))</f>
        <v>M</v>
      </c>
      <c r="H19" s="89"/>
      <c r="I19" s="89"/>
      <c r="J19" s="89" t="s">
        <v>11262</v>
      </c>
      <c r="K19" s="39"/>
      <c r="L19" s="89"/>
      <c r="M19" s="89" t="s">
        <v>11262</v>
      </c>
      <c r="N19" s="39"/>
      <c r="O19" s="89"/>
      <c r="P19" s="89"/>
      <c r="Q19" s="89" t="s">
        <v>11262</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5.15" customHeight="1" x14ac:dyDescent="0.2">
      <c r="A20" s="9">
        <v>5</v>
      </c>
      <c r="B20" s="88">
        <v>58242</v>
      </c>
      <c r="C20" s="58">
        <f>IF(B20="","",VLOOKUP(B20,Spelers!$A$1:$E$16764,2,FALSE))</f>
        <v>8024</v>
      </c>
      <c r="D20" s="58" t="str">
        <f>IF(B20="","",VLOOKUP(B20,Spelers!$A$1:$E$16764,3,FALSE))</f>
        <v>R.K.H.</v>
      </c>
      <c r="E20" s="58" t="str">
        <f>IF(B20="","",VLOOKUP(B20,Spelers!$A$1:$E$16764,4,FALSE))</f>
        <v>Egdom</v>
      </c>
      <c r="F20" s="58" t="str">
        <f>IF(B20="","",VLOOKUP(B20,Spelers!$A$1:$E$16764,5,FALSE))</f>
        <v>M</v>
      </c>
      <c r="H20" s="89" t="s">
        <v>11262</v>
      </c>
      <c r="I20" s="89"/>
      <c r="J20" s="89"/>
      <c r="K20" s="39"/>
      <c r="L20" s="89" t="s">
        <v>11262</v>
      </c>
      <c r="M20" s="89"/>
      <c r="N20" s="39"/>
      <c r="O20" s="89" t="s">
        <v>11262</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5.15" customHeight="1" x14ac:dyDescent="0.2">
      <c r="A21" s="9">
        <v>6</v>
      </c>
      <c r="B21" s="88">
        <v>65563</v>
      </c>
      <c r="C21" s="58">
        <f>IF(B21="","",VLOOKUP(B21,Spelers!$A$1:$E$16764,2,FALSE))</f>
        <v>8024</v>
      </c>
      <c r="D21" s="58" t="str">
        <f>IF(B21="","",VLOOKUP(B21,Spelers!$A$1:$E$16764,3,FALSE))</f>
        <v>B.J.</v>
      </c>
      <c r="E21" s="58" t="str">
        <f>IF(B21="","",VLOOKUP(B21,Spelers!$A$1:$E$16764,4,FALSE))</f>
        <v>van Hees-Bogaards</v>
      </c>
      <c r="F21" s="58" t="str">
        <f>IF(B21="","",VLOOKUP(B21,Spelers!$A$1:$E$16764,5,FALSE))</f>
        <v>V</v>
      </c>
      <c r="H21" s="89"/>
      <c r="I21" s="89" t="s">
        <v>11262</v>
      </c>
      <c r="J21" s="89"/>
      <c r="K21" s="39"/>
      <c r="L21" s="89" t="s">
        <v>11262</v>
      </c>
      <c r="M21" s="89"/>
      <c r="N21" s="39"/>
      <c r="O21" s="89"/>
      <c r="P21" s="89"/>
      <c r="Q21" s="89" t="s">
        <v>11262</v>
      </c>
      <c r="T21" s="5">
        <f t="shared" si="2"/>
        <v>0</v>
      </c>
      <c r="U21" s="5">
        <f t="shared" si="2"/>
        <v>1</v>
      </c>
      <c r="V21" s="5">
        <f t="shared" si="2"/>
        <v>0</v>
      </c>
      <c r="W21" s="5">
        <f t="shared" si="1"/>
        <v>1</v>
      </c>
      <c r="X21" s="5">
        <f t="shared" si="1"/>
        <v>0</v>
      </c>
      <c r="Y21" s="5">
        <f t="shared" si="3"/>
        <v>0</v>
      </c>
      <c r="Z21" s="5">
        <f t="shared" si="3"/>
        <v>0</v>
      </c>
      <c r="AA21" s="5">
        <f t="shared" si="3"/>
        <v>1</v>
      </c>
      <c r="AP21" s="3"/>
    </row>
    <row r="22" spans="1:42" s="2" customFormat="1" ht="25.15" customHeight="1" x14ac:dyDescent="0.2">
      <c r="A22" s="9">
        <v>7</v>
      </c>
      <c r="B22" s="88">
        <v>62957</v>
      </c>
      <c r="C22" s="58">
        <f>IF(B22="","",VLOOKUP(B22,Spelers!$A$1:$E$16764,2,FALSE))</f>
        <v>8024</v>
      </c>
      <c r="D22" s="58" t="str">
        <f>IF(B22="","",VLOOKUP(B22,Spelers!$A$1:$E$16764,3,FALSE))</f>
        <v>D.</v>
      </c>
      <c r="E22" s="58" t="str">
        <f>IF(B22="","",VLOOKUP(B22,Spelers!$A$1:$E$16764,4,FALSE))</f>
        <v>Buijtenhuis</v>
      </c>
      <c r="F22" s="58" t="str">
        <f>IF(B22="","",VLOOKUP(B22,Spelers!$A$1:$E$16764,5,FALSE))</f>
        <v>M</v>
      </c>
      <c r="H22" s="89"/>
      <c r="I22" s="89"/>
      <c r="J22" s="89" t="s">
        <v>11262</v>
      </c>
      <c r="K22" s="39"/>
      <c r="L22" s="89"/>
      <c r="M22" s="89" t="s">
        <v>11262</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Boulamis 3 - Nijeboulers 3</v>
      </c>
      <c r="E5" s="49"/>
      <c r="G5" s="181" t="str">
        <f>CONCATENATE(G1,"-",H1)</f>
        <v>-</v>
      </c>
      <c r="H5" s="181"/>
      <c r="I5" s="181" t="str">
        <f>CONCATENATE(I1,"-",J1)</f>
        <v>-</v>
      </c>
      <c r="J5" s="181"/>
    </row>
    <row r="6" spans="1:16" x14ac:dyDescent="0.2">
      <c r="A6" s="49" t="s">
        <v>5</v>
      </c>
      <c r="C6" s="102"/>
      <c r="D6" s="49">
        <f>IF('2a. Teamformulier  Uit'!$D$9="","",'2a. Teamformulier  Uit'!$D$9)</f>
        <v>600153</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39553</v>
      </c>
      <c r="C10" s="41">
        <f>IF(F10="","",VLOOKUP(B10,'2a. Teamformulier  Uit'!$B$16:$C$24,2,FALSE))</f>
        <v>8024</v>
      </c>
      <c r="D10" s="41" t="str">
        <f>IF(B10="","",VLOOKUP(A10,'2a. Teamformulier  Uit'!$A$16:$F$24,4,FALSE))</f>
        <v>G.M.</v>
      </c>
      <c r="E10" s="41" t="str">
        <f>IF(D10="","",VLOOKUP(A10,'2a. Teamformulier  Uit'!$A$16:$F$24,5,FALSE))</f>
        <v>Bokkers-van Mispelaar</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58242</v>
      </c>
      <c r="C11" s="41">
        <f>IF(F11="","",VLOOKUP(B11,'2a. Teamformulier  Uit'!$B$16:$C$24,2,FALSE))</f>
        <v>8024</v>
      </c>
      <c r="D11" s="41" t="str">
        <f>IF(B11="","",VLOOKUP(A11,'2a. Teamformulier  Uit'!$A$16:$F$24,4,FALSE))</f>
        <v>R.K.H.</v>
      </c>
      <c r="E11" s="41" t="str">
        <f>IF(D11="","",VLOOKUP(A11,'2a. Teamformulier  Uit'!$A$16:$F$24,5,FALSE))</f>
        <v>Egdom</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39552</v>
      </c>
      <c r="C13" s="41">
        <f>IF(F13="","",VLOOKUP(B13,'2a. Teamformulier  Uit'!$B$16:$C$24,2,FALSE))</f>
        <v>8024</v>
      </c>
      <c r="D13" s="41" t="str">
        <f>IF(B13="","",VLOOKUP(A13,'2a. Teamformulier  Uit'!$A$16:$F$24,4,FALSE))</f>
        <v>H.</v>
      </c>
      <c r="E13" s="41" t="str">
        <f>IF(D13="","",VLOOKUP(A13,'2a. Teamformulier  Uit'!$A$16:$F$24,5,FALSE))</f>
        <v>Bokkers</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65563</v>
      </c>
      <c r="C14" s="41">
        <f>IF(F14="","",VLOOKUP(B14,'2a. Teamformulier  Uit'!$B$16:$C$24,2,FALSE))</f>
        <v>8024</v>
      </c>
      <c r="D14" s="41" t="str">
        <f>IF(B14="","",VLOOKUP(A14,'2a. Teamformulier  Uit'!$A$16:$F$24,4,FALSE))</f>
        <v>B.J.</v>
      </c>
      <c r="E14" s="41" t="str">
        <f>IF(D14="","",VLOOKUP(A14,'2a. Teamformulier  Uit'!$A$16:$F$24,5,FALSE))</f>
        <v>van Hees-Bogaards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63569</v>
      </c>
      <c r="C16" s="41">
        <f>IF(F16="","",VLOOKUP(B16,'2a. Teamformulier  Uit'!$B$16:$C$24,2,FALSE))</f>
        <v>8024</v>
      </c>
      <c r="D16" s="41" t="str">
        <f>IF(B16="","",VLOOKUP(A16,'2a. Teamformulier  Uit'!$A$16:$F$24,4,FALSE))</f>
        <v>H.T.</v>
      </c>
      <c r="E16" s="41" t="str">
        <f>IF(D16="","",VLOOKUP(A16,'2a. Teamformulier  Uit'!$A$16:$F$24,5,FALSE))</f>
        <v>Bruinekool</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62957</v>
      </c>
      <c r="C17" s="41">
        <f>IF(F17="","",VLOOKUP(B17,'2a. Teamformulier  Uit'!$B$16:$C$24,2,FALSE))</f>
        <v>8024</v>
      </c>
      <c r="D17" s="41" t="str">
        <f>IF(B17="","",VLOOKUP(A17,'2a. Teamformulier  Uit'!$A$16:$F$24,4,FALSE))</f>
        <v>D.</v>
      </c>
      <c r="E17" s="41" t="str">
        <f>IF(D17="","",VLOOKUP(A17,'2a. Teamformulier  Uit'!$A$16:$F$24,5,FALSE))</f>
        <v>Buijtenhuis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Boulamis 3 - Nijeboulers 3</v>
      </c>
      <c r="E20" s="61"/>
      <c r="F20" s="61"/>
      <c r="G20" s="81"/>
    </row>
    <row r="21" spans="1:7" x14ac:dyDescent="0.2">
      <c r="A21" s="49" t="s">
        <v>5</v>
      </c>
      <c r="C21" s="102"/>
      <c r="D21" s="49">
        <f>IF('2a. Teamformulier  Uit'!$D$9="","",'2a. Teamformulier  Uit'!$D$9)</f>
        <v>600153</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39553</v>
      </c>
      <c r="C25" s="41">
        <f>IF(F25="","",VLOOKUP(B25,'2a. Teamformulier  Uit'!$B$16:$C$24,2,FALSE))</f>
        <v>8024</v>
      </c>
      <c r="D25" s="41" t="str">
        <f>IF(B25="","",VLOOKUP(A25,'2a. Teamformulier  Uit'!$A$16:$F$24,4,FALSE))</f>
        <v>G.M.</v>
      </c>
      <c r="E25" s="41" t="str">
        <f>IF(D25="","",VLOOKUP(A25,'2a. Teamformulier  Uit'!$A$16:$F$24,5,FALSE))</f>
        <v>Bokkers-van Mispelaar</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58242</v>
      </c>
      <c r="C26" s="41">
        <f>IF(F26="","",VLOOKUP(B26,'2a. Teamformulier  Uit'!$B$16:$C$24,2,FALSE))</f>
        <v>8024</v>
      </c>
      <c r="D26" s="41" t="str">
        <f>IF(B26="","",VLOOKUP(A26,'2a. Teamformulier  Uit'!$A$16:$F$24,4,FALSE))</f>
        <v>R.K.H.</v>
      </c>
      <c r="E26" s="41" t="str">
        <f>IF(D26="","",VLOOKUP(A26,'2a. Teamformulier  Uit'!$A$16:$F$24,5,FALSE))</f>
        <v>Egdom</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65563</v>
      </c>
      <c r="C27" s="41">
        <f>IF(F27="","",VLOOKUP(B27,'2a. Teamformulier  Uit'!$B$16:$C$24,2,FALSE))</f>
        <v>8024</v>
      </c>
      <c r="D27" s="41" t="str">
        <f>IF(B27="","",VLOOKUP(A27,'2a. Teamformulier  Uit'!$A$16:$F$24,4,FALSE))</f>
        <v>B.J.</v>
      </c>
      <c r="E27" s="41" t="str">
        <f>IF(D27="","",VLOOKUP(A27,'2a. Teamformulier  Uit'!$A$16:$F$24,5,FALSE))</f>
        <v>van Hees-Bogaards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63568</v>
      </c>
      <c r="C29" s="41">
        <f>IF(F29="","",VLOOKUP(B29,'2a. Teamformulier  Uit'!$B$16:$C$24,2,FALSE))</f>
        <v>8024</v>
      </c>
      <c r="D29" s="41" t="str">
        <f>IF(B29="","",VLOOKUP(A29,'2a. Teamformulier  Uit'!$A$16:$F$24,4,FALSE))</f>
        <v>M</v>
      </c>
      <c r="E29" s="41" t="str">
        <f>IF(D29="","",VLOOKUP(A29,'2a. Teamformulier  Uit'!$A$16:$F$24,5,FALSE))</f>
        <v>Claessens-Tijsterman</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63569</v>
      </c>
      <c r="C30" s="41">
        <f>IF(F30="","",VLOOKUP(B30,'2a. Teamformulier  Uit'!$B$16:$C$24,2,FALSE))</f>
        <v>8024</v>
      </c>
      <c r="D30" s="41" t="str">
        <f>IF(B30="","",VLOOKUP(A30,'2a. Teamformulier  Uit'!$A$16:$F$24,4,FALSE))</f>
        <v>H.T.</v>
      </c>
      <c r="E30" s="41" t="str">
        <f>IF(D30="","",VLOOKUP(A30,'2a. Teamformulier  Uit'!$A$16:$F$24,5,FALSE))</f>
        <v>Bruinekool</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62957</v>
      </c>
      <c r="C31" s="41">
        <f>IF(F31="","",VLOOKUP(B31,'2a. Teamformulier  Uit'!$B$16:$C$24,2,FALSE))</f>
        <v>8024</v>
      </c>
      <c r="D31" s="41" t="str">
        <f>IF(B31="","",VLOOKUP(A31,'2a. Teamformulier  Uit'!$A$16:$F$24,4,FALSE))</f>
        <v>D.</v>
      </c>
      <c r="E31" s="41" t="str">
        <f>IF(D31="","",VLOOKUP(A31,'2a. Teamformulier  Uit'!$A$16:$F$24,5,FALSE))</f>
        <v>Buijtenhuis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Boulamis 3 - Nijeboulers 3</v>
      </c>
      <c r="E34" s="61"/>
      <c r="F34" s="61"/>
      <c r="G34" s="81"/>
    </row>
    <row r="35" spans="1:7" x14ac:dyDescent="0.2">
      <c r="A35" s="49" t="s">
        <v>5</v>
      </c>
      <c r="C35" s="102"/>
      <c r="D35" s="49">
        <f>IF('2a. Teamformulier  Uit'!$D$9="","",'2a. Teamformulier  Uit'!$D$9)</f>
        <v>600153</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39553</v>
      </c>
      <c r="C39" s="41">
        <f>IF(F39="","",VLOOKUP(B39,'2a. Teamformulier  Uit'!$B$16:$C$24,2,FALSE))</f>
        <v>8024</v>
      </c>
      <c r="D39" s="41" t="str">
        <f>IF(B39="","",VLOOKUP(A39,'2a. Teamformulier  Uit'!$A$16:$F$24,4,FALSE))</f>
        <v>G.M.</v>
      </c>
      <c r="E39" s="41" t="str">
        <f>IF(D39="","",VLOOKUP(A39,'2a. Teamformulier  Uit'!$A$16:$F$24,5,FALSE))</f>
        <v>Bokkers-van Mispelaar</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58242</v>
      </c>
      <c r="C40" s="41">
        <f>IF(F40="","",VLOOKUP(B40,'2a. Teamformulier  Uit'!$B$16:$C$24,2,FALSE))</f>
        <v>8024</v>
      </c>
      <c r="D40" s="41" t="str">
        <f>IF(B40="","",VLOOKUP(A40,'2a. Teamformulier  Uit'!$A$16:$F$24,4,FALSE))</f>
        <v>R.K.H.</v>
      </c>
      <c r="E40" s="41" t="str">
        <f>IF(D40="","",VLOOKUP(A40,'2a. Teamformulier  Uit'!$A$16:$F$24,5,FALSE))</f>
        <v>Egdom</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39552</v>
      </c>
      <c r="C42" s="41">
        <f>IF(F42="","",VLOOKUP(B42,'2a. Teamformulier  Uit'!$B$16:$C$24,2,FALSE))</f>
        <v>8024</v>
      </c>
      <c r="D42" s="41" t="str">
        <f>IF(B42="","",VLOOKUP(A42,'2a. Teamformulier  Uit'!$A$16:$F$24,4,FALSE))</f>
        <v>H.</v>
      </c>
      <c r="E42" s="41" t="str">
        <f>IF(D42="","",VLOOKUP(A42,'2a. Teamformulier  Uit'!$A$16:$F$24,5,FALSE))</f>
        <v>Bokkers</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63568</v>
      </c>
      <c r="C43" s="41">
        <f>IF(F43="","",VLOOKUP(B43,'2a. Teamformulier  Uit'!$B$16:$C$24,2,FALSE))</f>
        <v>8024</v>
      </c>
      <c r="D43" s="41" t="str">
        <f>IF(B43="","",VLOOKUP(A43,'2a. Teamformulier  Uit'!$A$16:$F$24,4,FALSE))</f>
        <v>M</v>
      </c>
      <c r="E43" s="41" t="str">
        <f>IF(D43="","",VLOOKUP(A43,'2a. Teamformulier  Uit'!$A$16:$F$24,5,FALSE))</f>
        <v>Claessens-Tijsterman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63569</v>
      </c>
      <c r="C45" s="41">
        <f>IF(F45="","",VLOOKUP(B45,'2a. Teamformulier  Uit'!$B$16:$C$24,2,FALSE))</f>
        <v>8024</v>
      </c>
      <c r="D45" s="41" t="str">
        <f>IF(B45="","",VLOOKUP(A45,'2a. Teamformulier  Uit'!$A$16:$F$24,4,FALSE))</f>
        <v>H.T.</v>
      </c>
      <c r="E45" s="41" t="str">
        <f>IF(D45="","",VLOOKUP(A45,'2a. Teamformulier  Uit'!$A$16:$F$24,5,FALSE))</f>
        <v>Bruinekool</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65563</v>
      </c>
      <c r="C46" s="41">
        <f>IF(F46="","",VLOOKUP(B46,'2a. Teamformulier  Uit'!$B$16:$C$24,2,FALSE))</f>
        <v>8024</v>
      </c>
      <c r="D46" s="41" t="str">
        <f>IF(B46="","",VLOOKUP(A46,'2a. Teamformulier  Uit'!$A$16:$F$24,4,FALSE))</f>
        <v>B.J.</v>
      </c>
      <c r="E46" s="41" t="str">
        <f>IF(D46="","",VLOOKUP(A46,'2a. Teamformulier  Uit'!$A$16:$F$24,5,FALSE))</f>
        <v>van Hees-Bogaards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0" zoomScaleNormal="100" workbookViewId="0">
      <selection activeCell="AA66" sqref="AA66"/>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3">
        <f>Spelers!H2</f>
        <v>45370</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89</v>
      </c>
      <c r="D4" s="62">
        <f>N13</f>
        <v>62</v>
      </c>
      <c r="R4" s="62" t="s">
        <v>65</v>
      </c>
      <c r="S4" s="63">
        <v>3</v>
      </c>
      <c r="Y4" s="62">
        <v>2</v>
      </c>
    </row>
    <row r="5" spans="1:25" x14ac:dyDescent="0.2">
      <c r="A5" s="122" t="s">
        <v>64</v>
      </c>
      <c r="B5" s="123"/>
      <c r="C5" s="104"/>
      <c r="D5" s="135"/>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600153</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Boulamis 3</v>
      </c>
      <c r="B11" s="195"/>
      <c r="C11" s="195"/>
      <c r="D11" s="195"/>
      <c r="E11" s="196"/>
      <c r="G11" s="194" t="str">
        <f>IF('1a. Teamformulier  Thuis'!D5="","",'1a. Teamformulier  Thuis'!D5)</f>
        <v>Nijeboulers 3</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89</v>
      </c>
      <c r="N13" s="75">
        <f>IF(N18="","",N20+N24+N28+N39+N44+N54+N58+N62)</f>
        <v>62</v>
      </c>
      <c r="O13" s="74"/>
      <c r="P13" s="75">
        <f>IF(P18="","",+P20+P24+P28+P39+P44+P54+P58+P5+P62)</f>
        <v>5</v>
      </c>
      <c r="Q13" s="75">
        <f>IF(Q18="","",+Q20+Q24+Q28+Q39+Q44+Q54+Q58+Q5+Q62)</f>
        <v>3</v>
      </c>
      <c r="Y13" s="62">
        <v>11</v>
      </c>
    </row>
    <row r="14" spans="1:25" ht="15" x14ac:dyDescent="0.2">
      <c r="A14" s="71" t="s">
        <v>55</v>
      </c>
      <c r="B14" s="71"/>
      <c r="C14" s="73"/>
      <c r="D14" s="73"/>
      <c r="E14" s="73"/>
      <c r="M14" s="94">
        <f>IF(M60="","",+M13-N13)</f>
        <v>27</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32903</v>
      </c>
      <c r="B18" s="68">
        <f>IF(A18="","",VLOOKUP(A18,Spelers!$A$2:$B$60240,2,FALSE))</f>
        <v>8025</v>
      </c>
      <c r="C18" s="68" t="str">
        <f>IF(A18="","",VLOOKUP(A18,Spelers!$A$2:$E$17264,3,FALSE))</f>
        <v>E.</v>
      </c>
      <c r="D18" s="68" t="str">
        <f>IF(A18="","",VLOOKUP(A18,Spelers!$A$2:$E$17264,4,FALSE))</f>
        <v>van Bemmel</v>
      </c>
      <c r="E18" s="68" t="str">
        <f>IF(A18="","",VLOOKUP(A18,Spelers!$A$2:$E$17264,5,FALSE))</f>
        <v>V</v>
      </c>
      <c r="G18" s="145">
        <f>IF('2b. Opstelling Uit'!$B$10="","",'2b. Opstelling Uit'!$B$10)</f>
        <v>39553</v>
      </c>
      <c r="H18" s="68">
        <f>IF(G18="","",VLOOKUP(G18,Spelers!$A$2:$B$18464,2,FALSE))</f>
        <v>8024</v>
      </c>
      <c r="I18" s="68" t="str">
        <f>IF(G18="","",VLOOKUP(G18,Spelers!$A$2:$E$18464,3,FALSE))</f>
        <v>G.M.</v>
      </c>
      <c r="J18" s="68" t="str">
        <f>IF(G18="","",VLOOKUP(G18,Spelers!$A$2:$E$18464,4,FALSE))</f>
        <v>Bokkers-van Mispelaar</v>
      </c>
      <c r="K18" s="68" t="str">
        <f>IF(G18="","",VLOOKUP(G18,Spelers!$A$2:$E$18464,5,FALSE))</f>
        <v>V</v>
      </c>
      <c r="L18" s="62"/>
      <c r="M18" s="200">
        <v>7</v>
      </c>
      <c r="N18" s="210">
        <v>13</v>
      </c>
      <c r="O18" s="67"/>
      <c r="P18" s="206">
        <f>IF(M18="","",IF(M18&gt;N18,1,0))</f>
        <v>0</v>
      </c>
      <c r="Q18" s="206">
        <f>IF(N18="","",IF(N18&lt;M18,0,1))</f>
        <v>1</v>
      </c>
    </row>
    <row r="19" spans="1:17" x14ac:dyDescent="0.2">
      <c r="A19" s="145">
        <f>IF('1b. Opstelling Thuis'!$B$11="","",'1b. Opstelling Thuis'!$B$11)</f>
        <v>45909</v>
      </c>
      <c r="B19" s="68">
        <f>IF(A19="","",VLOOKUP(A19,Spelers!$A$2:$B$60240,2,FALSE))</f>
        <v>8025</v>
      </c>
      <c r="C19" s="68" t="str">
        <f>IF(A19="","",VLOOKUP(A19,Spelers!$A$2:$E$17264,3,FALSE))</f>
        <v>E.H.M</v>
      </c>
      <c r="D19" s="68" t="str">
        <f>IF(A19="","",VLOOKUP(A19,Spelers!$A$2:$E$17264,4,FALSE))</f>
        <v>Hendrikx</v>
      </c>
      <c r="E19" s="68" t="str">
        <f>IF(A19="","",VLOOKUP(A19,Spelers!$A$2:$E$17264,5,FALSE))</f>
        <v>M</v>
      </c>
      <c r="G19" s="145">
        <f>IF('2b. Opstelling Uit'!$B$11="","",'2b. Opstelling Uit'!$B$11)</f>
        <v>58242</v>
      </c>
      <c r="H19" s="68">
        <f>IF(G19="","",VLOOKUP(G19,Spelers!$A$2:$B$18464,2,FALSE))</f>
        <v>8024</v>
      </c>
      <c r="I19" s="68" t="str">
        <f>IF(G19="","",VLOOKUP(G19,Spelers!$A$2:$E$18464,3,FALSE))</f>
        <v>R.K.H.</v>
      </c>
      <c r="J19" s="68" t="str">
        <f>IF(G19="","",VLOOKUP(G19,Spelers!$A$2:$E$18464,4,FALSE))</f>
        <v>Egdom</v>
      </c>
      <c r="K19" s="68" t="str">
        <f>IF(G19="","",VLOOKUP(G19,Spelers!$A$2:$E$18464,5,FALSE))</f>
        <v>M</v>
      </c>
      <c r="L19" s="62"/>
      <c r="M19" s="201"/>
      <c r="N19" s="211"/>
      <c r="O19" s="67"/>
      <c r="P19" s="207"/>
      <c r="Q19" s="207"/>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32902</v>
      </c>
      <c r="B22" s="68">
        <f>IF(A22="","",VLOOKUP(A22,Spelers!$A$2:$B$60240,2,FALSE))</f>
        <v>8025</v>
      </c>
      <c r="C22" s="68" t="str">
        <f>IF(A22="","",VLOOKUP(A22,Spelers!$A$2:$E$17264,3,FALSE))</f>
        <v>A.</v>
      </c>
      <c r="D22" s="68" t="str">
        <f>IF(A22="","",VLOOKUP(A22,Spelers!$A$2:$E$17264,4,FALSE))</f>
        <v>van Bemmel</v>
      </c>
      <c r="E22" s="68" t="str">
        <f>IF(A22="","",VLOOKUP(A22,Spelers!$A$2:$E$17264,5,FALSE))</f>
        <v>M</v>
      </c>
      <c r="G22" s="145">
        <f>IF('2b. Opstelling Uit'!$B$13="","",'2b. Opstelling Uit'!$B$13)</f>
        <v>39552</v>
      </c>
      <c r="H22" s="68">
        <f>IF(G22="","",VLOOKUP(G22,Spelers!$A$2:$B$18464,2,FALSE))</f>
        <v>8024</v>
      </c>
      <c r="I22" s="68" t="str">
        <f>IF(G22="","",VLOOKUP(G22,Spelers!$A$2:$E$18464,3,FALSE))</f>
        <v>H.</v>
      </c>
      <c r="J22" s="68" t="str">
        <f>IF(G22="","",VLOOKUP(G22,Spelers!$A$2:$E$18464,4,FALSE))</f>
        <v>Bokkers</v>
      </c>
      <c r="K22" s="68" t="str">
        <f>IF(G22="","",VLOOKUP(G22,Spelers!$A$2:$E$18464,5,FALSE))</f>
        <v>M</v>
      </c>
      <c r="L22" s="62"/>
      <c r="M22" s="200">
        <v>9</v>
      </c>
      <c r="N22" s="210">
        <v>13</v>
      </c>
      <c r="O22" s="67"/>
      <c r="P22" s="206">
        <f>IF(M22="","",IF(M22&gt;N22,1,0))</f>
        <v>0</v>
      </c>
      <c r="Q22" s="206">
        <f>IF(N22="","",IF(N22&lt;M22,0,1))</f>
        <v>1</v>
      </c>
    </row>
    <row r="23" spans="1:17" x14ac:dyDescent="0.2">
      <c r="A23" s="145">
        <f>IF('1b. Opstelling Thuis'!$B$14="","",'1b. Opstelling Thuis'!$B$14)</f>
        <v>71205</v>
      </c>
      <c r="B23" s="68">
        <f>IF(A23="","",VLOOKUP(A23,Spelers!$A$2:$B$60240,2,FALSE))</f>
        <v>8025</v>
      </c>
      <c r="C23" s="68" t="str">
        <f>IF(A23="","",VLOOKUP(A23,Spelers!$A$2:$E$17264,3,FALSE))</f>
        <v>R</v>
      </c>
      <c r="D23" s="68" t="str">
        <f>IF(A23="","",VLOOKUP(A23,Spelers!$A$2:$E$17264,4,FALSE))</f>
        <v>Meester</v>
      </c>
      <c r="E23" s="68" t="str">
        <f>IF(A23="","",VLOOKUP(A23,Spelers!$A$2:$E$17264,5,FALSE))</f>
        <v>V</v>
      </c>
      <c r="G23" s="145">
        <f>IF('2b. Opstelling Uit'!$B$14="","",'2b. Opstelling Uit'!$B$14)</f>
        <v>65563</v>
      </c>
      <c r="H23" s="68">
        <f>IF(G23="","",VLOOKUP(G23,Spelers!$A$2:$B$18464,2,FALSE))</f>
        <v>8024</v>
      </c>
      <c r="I23" s="68" t="str">
        <f>IF(G23="","",VLOOKUP(G23,Spelers!$A$2:$E$18464,3,FALSE))</f>
        <v>B.J.</v>
      </c>
      <c r="J23" s="68" t="str">
        <f>IF(G23="","",VLOOKUP(G23,Spelers!$A$2:$E$18464,4,FALSE))</f>
        <v>van Hees-Bogaards</v>
      </c>
      <c r="K23" s="68" t="str">
        <f>IF(G23="","",VLOOKUP(G23,Spelers!$A$2:$E$18464,5,FALSE))</f>
        <v>V</v>
      </c>
      <c r="L23" s="62"/>
      <c r="M23" s="201"/>
      <c r="N23" s="211"/>
      <c r="O23" s="67"/>
      <c r="P23" s="207"/>
      <c r="Q23" s="207"/>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45910</v>
      </c>
      <c r="B26" s="68">
        <f>IF(A26="","",VLOOKUP(A26,Spelers!$A$2:$B$17264,2,FALSE))</f>
        <v>8025</v>
      </c>
      <c r="C26" s="68" t="str">
        <f>IF(A26="","",VLOOKUP(A26,Spelers!$A$2:$E$17264,3,FALSE))</f>
        <v>E.P.</v>
      </c>
      <c r="D26" s="68" t="str">
        <f>IF(A26="","",VLOOKUP(A26,Spelers!$A$2:$E$17264,4,FALSE))</f>
        <v>Hendrikx-Heijkoop</v>
      </c>
      <c r="E26" s="68" t="str">
        <f>IF(A26="","",VLOOKUP(A26,Spelers!$A$2:$E$17264,5,FALSE))</f>
        <v>V</v>
      </c>
      <c r="G26" s="145">
        <f>IF('2b. Opstelling Uit'!$B$16="","",'2b. Opstelling Uit'!$B$16)</f>
        <v>63569</v>
      </c>
      <c r="H26" s="68">
        <f>IF(G26="","",VLOOKUP(G26,Spelers!$A$2:$B$18464,2,FALSE))</f>
        <v>8024</v>
      </c>
      <c r="I26" s="68" t="str">
        <f>IF(G26="","",VLOOKUP(G26,Spelers!$A$2:$E$18464,3,FALSE))</f>
        <v>H.T.</v>
      </c>
      <c r="J26" s="68" t="str">
        <f>IF(G26="","",VLOOKUP(G26,Spelers!$A$2:$E$18464,4,FALSE))</f>
        <v>Bruinekool</v>
      </c>
      <c r="K26" s="68" t="str">
        <f>IF(G26="","",VLOOKUP(G26,Spelers!$A$2:$E$18464,5,FALSE))</f>
        <v>M</v>
      </c>
      <c r="L26" s="62"/>
      <c r="M26" s="200">
        <v>13</v>
      </c>
      <c r="N26" s="210">
        <v>9</v>
      </c>
      <c r="O26" s="67"/>
      <c r="P26" s="206">
        <f>IF(M26="","",IF(M26&gt;N26,1,0))</f>
        <v>1</v>
      </c>
      <c r="Q26" s="206">
        <f>IF(N26="","",IF(N26&lt;M26,0,1))</f>
        <v>0</v>
      </c>
    </row>
    <row r="27" spans="1:17" x14ac:dyDescent="0.2">
      <c r="A27" s="145">
        <f>IF('1b. Opstelling Thuis'!$B$17="","",'1b. Opstelling Thuis'!$B$17)</f>
        <v>56710</v>
      </c>
      <c r="B27" s="68">
        <f>IF(A27="","",VLOOKUP(A27,Spelers!$A$2:$B$17264,2,FALSE))</f>
        <v>8025</v>
      </c>
      <c r="C27" s="68" t="str">
        <f>IF(A27="","",VLOOKUP(A27,Spelers!$A$2:$E$17264,3,FALSE))</f>
        <v>M</v>
      </c>
      <c r="D27" s="68" t="str">
        <f>IF(A27="","",VLOOKUP(A27,Spelers!$A$2:$E$17264,4,FALSE))</f>
        <v>Korf-Frohn</v>
      </c>
      <c r="E27" s="68" t="str">
        <f>IF(A27="","",VLOOKUP(A27,Spelers!$A$2:$E$17264,5,FALSE))</f>
        <v>V</v>
      </c>
      <c r="G27" s="145">
        <f>IF('2b. Opstelling Uit'!$B$17="","",'2b. Opstelling Uit'!$B$17)</f>
        <v>62957</v>
      </c>
      <c r="H27" s="68">
        <f>IF(G27="","",VLOOKUP(G27,Spelers!$A$2:$B$18464,2,FALSE))</f>
        <v>8024</v>
      </c>
      <c r="I27" s="68" t="str">
        <f>IF(G27="","",VLOOKUP(G27,Spelers!$A$2:$E$18464,3,FALSE))</f>
        <v>D.</v>
      </c>
      <c r="J27" s="68" t="str">
        <f>IF(G27="","",VLOOKUP(G27,Spelers!$A$2:$E$18464,4,FALSE))</f>
        <v>Buijtenhuis</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32902</v>
      </c>
      <c r="B36" s="68">
        <f>IF(A36="","",VLOOKUP(A36,Spelers!$A$2:$B$17264,2,FALSE))</f>
        <v>8025</v>
      </c>
      <c r="C36" s="68" t="str">
        <f>IF(A36="","",VLOOKUP(A36,Spelers!$A$2:$E$17264,3,FALSE))</f>
        <v>A.</v>
      </c>
      <c r="D36" s="68" t="str">
        <f>IF(A36="","",VLOOKUP(A36,Spelers!$A$2:$E$17264,4,FALSE))</f>
        <v>van Bemmel</v>
      </c>
      <c r="E36" s="68" t="str">
        <f>IF(A36="","",VLOOKUP(A36,Spelers!$A$2:$E$17264,5,FALSE))</f>
        <v>M</v>
      </c>
      <c r="G36" s="145">
        <f>IF('2b. Opstelling Uit'!$B$25="","",'2b. Opstelling Uit'!$B$25)</f>
        <v>39553</v>
      </c>
      <c r="H36" s="68">
        <f>IF(G36="","",VLOOKUP(G36,Spelers!$A$2:$B$18464,2,FALSE))</f>
        <v>8024</v>
      </c>
      <c r="I36" s="68" t="str">
        <f>IF(G36="","",VLOOKUP(G36,Spelers!$A$2:$E$18464,3,FALSE))</f>
        <v>G.M.</v>
      </c>
      <c r="J36" s="68" t="str">
        <f>IF(G36="","",VLOOKUP(G36,Spelers!$A$2:$E$18464,4,FALSE))</f>
        <v>Bokkers-van Mispelaar</v>
      </c>
      <c r="K36" s="68" t="str">
        <f>IF(G36="","",VLOOKUP(G36,Spelers!$A$2:$E$18464,5,FALSE))</f>
        <v>V</v>
      </c>
      <c r="L36" s="62"/>
      <c r="M36" s="200">
        <v>13</v>
      </c>
      <c r="N36" s="200">
        <v>1</v>
      </c>
      <c r="O36" s="67"/>
      <c r="P36" s="206">
        <f>IF(M36="","",IF(M36&gt;N36,1,0))</f>
        <v>1</v>
      </c>
      <c r="Q36" s="206">
        <f>IF(N36="","",IF(N36&lt;M36,0,1))</f>
        <v>0</v>
      </c>
    </row>
    <row r="37" spans="1:17" x14ac:dyDescent="0.2">
      <c r="A37" s="145">
        <f>IF('1b. Opstelling Thuis'!$B$26="","",'1b. Opstelling Thuis'!$B$26)</f>
        <v>45910</v>
      </c>
      <c r="B37" s="68">
        <f>IF(A37="","",VLOOKUP(A37,Spelers!$A$2:$B$17264,2,FALSE))</f>
        <v>8025</v>
      </c>
      <c r="C37" s="68" t="str">
        <f>IF(A37="","",VLOOKUP(A37,Spelers!$A$2:$E$17264,3,FALSE))</f>
        <v>E.P.</v>
      </c>
      <c r="D37" s="68" t="str">
        <f>IF(A37="","",VLOOKUP(A37,Spelers!$A$2:$E$17264,4,FALSE))</f>
        <v>Hendrikx-Heijkoop</v>
      </c>
      <c r="E37" s="68" t="str">
        <f>IF(A37="","",VLOOKUP(A37,Spelers!$A$2:$E$17264,5,FALSE))</f>
        <v>V</v>
      </c>
      <c r="G37" s="145">
        <f>IF('2b. Opstelling Uit'!$B$26="","",'2b. Opstelling Uit'!$B$26)</f>
        <v>58242</v>
      </c>
      <c r="H37" s="68">
        <f>IF(G37="","",VLOOKUP(G37,Spelers!$A$2:$B$18464,2,FALSE))</f>
        <v>8024</v>
      </c>
      <c r="I37" s="68" t="str">
        <f>IF(G37="","",VLOOKUP(G37,Spelers!$A$2:$E$18464,3,FALSE))</f>
        <v>R.K.H.</v>
      </c>
      <c r="J37" s="68" t="str">
        <f>IF(G37="","",VLOOKUP(G37,Spelers!$A$2:$E$18464,4,FALSE))</f>
        <v>Egdom</v>
      </c>
      <c r="K37" s="68" t="str">
        <f>IF(G37="","",VLOOKUP(G37,Spelers!$A$2:$E$18464,5,FALSE))</f>
        <v>M</v>
      </c>
      <c r="L37" s="62"/>
      <c r="M37" s="215"/>
      <c r="N37" s="215"/>
      <c r="O37" s="67"/>
      <c r="P37" s="212"/>
      <c r="Q37" s="212"/>
    </row>
    <row r="38" spans="1:17" x14ac:dyDescent="0.2">
      <c r="A38" s="145">
        <f>IF('1b. Opstelling Thuis'!$B$27="","",'1b. Opstelling Thuis'!$B$27)</f>
        <v>56710</v>
      </c>
      <c r="B38" s="68">
        <f>IF(A38="","",VLOOKUP(A38,Spelers!$A$2:$B$17264,2,FALSE))</f>
        <v>8025</v>
      </c>
      <c r="C38" s="68" t="str">
        <f>IF(A38="","",VLOOKUP(A38,Spelers!$A$2:$E$17264,3,FALSE))</f>
        <v>M</v>
      </c>
      <c r="D38" s="68" t="str">
        <f>IF(A38="","",VLOOKUP(A38,Spelers!$A$2:$E$17264,4,FALSE))</f>
        <v>Korf-Frohn</v>
      </c>
      <c r="E38" s="68" t="str">
        <f>IF(A38="","",VLOOKUP(A38,Spelers!$A$2:$E$17264,5,FALSE))</f>
        <v>V</v>
      </c>
      <c r="G38" s="145">
        <f>IF('2b. Opstelling Uit'!$B$27="","",'2b. Opstelling Uit'!$B$27)</f>
        <v>65563</v>
      </c>
      <c r="H38" s="68">
        <f>IF(G38="","",VLOOKUP(G38,Spelers!$A$2:$B$18464,2,FALSE))</f>
        <v>8024</v>
      </c>
      <c r="I38" s="68" t="str">
        <f>IF(G38="","",VLOOKUP(G38,Spelers!$A$2:$E$18464,3,FALSE))</f>
        <v>B.J.</v>
      </c>
      <c r="J38" s="68" t="str">
        <f>IF(G38="","",VLOOKUP(G38,Spelers!$A$2:$E$18464,4,FALSE))</f>
        <v>van Hees-Bogaards</v>
      </c>
      <c r="K38" s="68" t="str">
        <f>IF(G38="","",VLOOKUP(G38,Spelers!$A$2:$E$18464,5,FALSE))</f>
        <v>V</v>
      </c>
      <c r="L38" s="62"/>
      <c r="M38" s="201"/>
      <c r="N38" s="201"/>
      <c r="O38" s="67"/>
      <c r="P38" s="207"/>
      <c r="Q38" s="207"/>
    </row>
    <row r="39" spans="1:17" x14ac:dyDescent="0.2">
      <c r="M39" s="65">
        <f>IF(M36="",0,M36)</f>
        <v>13</v>
      </c>
      <c r="N39" s="65">
        <f>IF(N36="",0,N36)</f>
        <v>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32903</v>
      </c>
      <c r="B41" s="68">
        <f>IF(A41="","",VLOOKUP(A41,Spelers!$A$2:$B$17264,2,FALSE))</f>
        <v>8025</v>
      </c>
      <c r="C41" s="68" t="str">
        <f>IF(A41="","",VLOOKUP(A41,Spelers!$A$2:$E$17264,3,FALSE))</f>
        <v>E.</v>
      </c>
      <c r="D41" s="68" t="str">
        <f>IF(A41="","",VLOOKUP(A41,Spelers!$A$2:$E$17264,4,FALSE))</f>
        <v>van Bemmel</v>
      </c>
      <c r="E41" s="68" t="str">
        <f>IF(A41="","",VLOOKUP(A41,Spelers!$A$2:$E$17264,5,FALSE))</f>
        <v>V</v>
      </c>
      <c r="G41" s="145">
        <f>IF('2b. Opstelling Uit'!$B$29="","",'2b. Opstelling Uit'!$B$29)</f>
        <v>63568</v>
      </c>
      <c r="H41" s="68">
        <f>IF(G41="","",VLOOKUP(G41,Spelers!$A$2:$B$18464,2,FALSE))</f>
        <v>8024</v>
      </c>
      <c r="I41" s="68" t="str">
        <f>IF(G41="","",VLOOKUP(G41,Spelers!$A$2:$E$18464,3,FALSE))</f>
        <v>M</v>
      </c>
      <c r="J41" s="68" t="str">
        <f>IF(G41="","",VLOOKUP(G41,Spelers!$A$2:$E$18464,4,FALSE))</f>
        <v>Claessens-Tijsterman</v>
      </c>
      <c r="K41" s="68" t="str">
        <f>IF(G41="","",VLOOKUP(G41,Spelers!$A$2:$E$18464,5,FALSE))</f>
        <v>V</v>
      </c>
      <c r="L41" s="62"/>
      <c r="M41" s="200">
        <v>13</v>
      </c>
      <c r="N41" s="200">
        <v>6</v>
      </c>
      <c r="O41" s="67"/>
      <c r="P41" s="206">
        <f>IF(M41="","",IF(M41&gt;N41,1,0))</f>
        <v>1</v>
      </c>
      <c r="Q41" s="206">
        <f>IF(N41="","",IF(N41&lt;M41,0,1))</f>
        <v>0</v>
      </c>
    </row>
    <row r="42" spans="1:17" x14ac:dyDescent="0.2">
      <c r="A42" s="145">
        <f>IF('1b. Opstelling Thuis'!$B$30="","",'1b. Opstelling Thuis'!$B$30)</f>
        <v>45909</v>
      </c>
      <c r="B42" s="68">
        <f>IF(A42="","",VLOOKUP(A42,Spelers!$A$2:$B$17264,2,FALSE))</f>
        <v>8025</v>
      </c>
      <c r="C42" s="68" t="str">
        <f>IF(A42="","",VLOOKUP(A42,Spelers!$A$2:$E$17264,3,FALSE))</f>
        <v>E.H.M</v>
      </c>
      <c r="D42" s="68" t="str">
        <f>IF(A42="","",VLOOKUP(A42,Spelers!$A$2:$E$17264,4,FALSE))</f>
        <v>Hendrikx</v>
      </c>
      <c r="E42" s="68" t="str">
        <f>IF(A42="","",VLOOKUP(A42,Spelers!$A$2:$E$17264,5,FALSE))</f>
        <v>M</v>
      </c>
      <c r="G42" s="145">
        <f>IF('2b. Opstelling Uit'!$B$30="","",'2b. Opstelling Uit'!$B$30)</f>
        <v>63569</v>
      </c>
      <c r="H42" s="68">
        <f>IF(G42="","",VLOOKUP(G42,Spelers!$A$2:$B$18464,2,FALSE))</f>
        <v>8024</v>
      </c>
      <c r="I42" s="68" t="str">
        <f>IF(G42="","",VLOOKUP(G42,Spelers!$A$2:$E$18464,3,FALSE))</f>
        <v>H.T.</v>
      </c>
      <c r="J42" s="68" t="str">
        <f>IF(G42="","",VLOOKUP(G42,Spelers!$A$2:$E$18464,4,FALSE))</f>
        <v>Bruinekool</v>
      </c>
      <c r="K42" s="68" t="str">
        <f>IF(G42="","",VLOOKUP(G42,Spelers!$A$2:$E$18464,5,FALSE))</f>
        <v>M</v>
      </c>
      <c r="L42" s="62"/>
      <c r="M42" s="215"/>
      <c r="N42" s="215"/>
      <c r="O42" s="67"/>
      <c r="P42" s="212"/>
      <c r="Q42" s="212"/>
    </row>
    <row r="43" spans="1:17" x14ac:dyDescent="0.2">
      <c r="A43" s="145">
        <f>IF('1b. Opstelling Thuis'!$B$31="","",'1b. Opstelling Thuis'!$B$31)</f>
        <v>71205</v>
      </c>
      <c r="B43" s="68">
        <f>IF(A43="","",VLOOKUP(A43,Spelers!$A$2:$B$17264,2,FALSE))</f>
        <v>8025</v>
      </c>
      <c r="C43" s="68" t="str">
        <f>IF(A43="","",VLOOKUP(A43,Spelers!$A$2:$E$17264,3,FALSE))</f>
        <v>R</v>
      </c>
      <c r="D43" s="68" t="str">
        <f>IF(A43="","",VLOOKUP(A43,Spelers!$A$2:$E$17264,4,FALSE))</f>
        <v>Meester</v>
      </c>
      <c r="E43" s="68" t="str">
        <f>IF(A43="","",VLOOKUP(A43,Spelers!$A$2:$E$17264,5,FALSE))</f>
        <v>V</v>
      </c>
      <c r="G43" s="145">
        <f>IF('2b. Opstelling Uit'!$B$31="","",'2b. Opstelling Uit'!$B$31)</f>
        <v>62957</v>
      </c>
      <c r="H43" s="68">
        <f>IF(G43="","",VLOOKUP(G43,Spelers!$A$2:$B$18464,2,FALSE))</f>
        <v>8024</v>
      </c>
      <c r="I43" s="68" t="str">
        <f>IF(G43="","",VLOOKUP(G43,Spelers!$A$2:$E$18464,3,FALSE))</f>
        <v>D.</v>
      </c>
      <c r="J43" s="68" t="str">
        <f>IF(G43="","",VLOOKUP(G43,Spelers!$A$2:$E$18464,4,FALSE))</f>
        <v>Buijtenhuis</v>
      </c>
      <c r="K43" s="68" t="str">
        <f>IF(G43="","",VLOOKUP(G43,Spelers!$A$2:$E$18464,5,FALSE))</f>
        <v>M</v>
      </c>
      <c r="L43" s="62"/>
      <c r="M43" s="201"/>
      <c r="N43" s="201"/>
      <c r="O43" s="67"/>
      <c r="P43" s="207"/>
      <c r="Q43" s="207"/>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45910</v>
      </c>
      <c r="B52" s="68">
        <f>IF(A52="","",VLOOKUP(A52,Spelers!$A$2:$B$17264,2,FALSE))</f>
        <v>8025</v>
      </c>
      <c r="C52" s="68" t="str">
        <f>IF(A52="","",VLOOKUP(A52,Spelers!$A$2:$E$17264,3,FALSE))</f>
        <v>E.P.</v>
      </c>
      <c r="D52" s="68" t="str">
        <f>IF(A52="","",VLOOKUP(A52,Spelers!$A$2:$E$17264,4,FALSE))</f>
        <v>Hendrikx-Heijkoop</v>
      </c>
      <c r="E52" s="68" t="str">
        <f>IF(A52="","",VLOOKUP(A52,Spelers!$A$2:$E$17264,5,FALSE))</f>
        <v>V</v>
      </c>
      <c r="G52" s="145">
        <f>IF('2b. Opstelling Uit'!$B$39="","",'2b. Opstelling Uit'!$B$39)</f>
        <v>39553</v>
      </c>
      <c r="H52" s="68">
        <f>IF(G52="","",VLOOKUP(G52,Spelers!$A$2:$B$18464,2,FALSE))</f>
        <v>8024</v>
      </c>
      <c r="I52" s="68" t="str">
        <f>IF(G52="","",VLOOKUP(G52,Spelers!$A$2:$E$18464,3,FALSE))</f>
        <v>G.M.</v>
      </c>
      <c r="J52" s="68" t="str">
        <f>IF(G52="","",VLOOKUP(G52,Spelers!$A$2:$E$18464,4,FALSE))</f>
        <v>Bokkers-van Mispelaar</v>
      </c>
      <c r="K52" s="68" t="str">
        <f>IF(G52="","",VLOOKUP(G52,Spelers!$A$2:$E$18464,5,FALSE))</f>
        <v>V</v>
      </c>
      <c r="L52" s="62"/>
      <c r="M52" s="200">
        <v>8</v>
      </c>
      <c r="N52" s="210">
        <v>13</v>
      </c>
      <c r="O52" s="67"/>
      <c r="P52" s="206">
        <f>IF(M52="","",IF(M52&gt;N52,1,0))</f>
        <v>0</v>
      </c>
      <c r="Q52" s="206">
        <f>IF(N52="","",IF(N52&lt;M52,0,1))</f>
        <v>1</v>
      </c>
    </row>
    <row r="53" spans="1:17" x14ac:dyDescent="0.2">
      <c r="A53" s="145">
        <f>IF('1b. Opstelling Thuis'!$B$40="","",'1b. Opstelling Thuis'!$B$40)</f>
        <v>56710</v>
      </c>
      <c r="B53" s="68">
        <f>IF(A53="","",VLOOKUP(A53,Spelers!$A$2:$B$17264,2,FALSE))</f>
        <v>8025</v>
      </c>
      <c r="C53" s="68" t="str">
        <f>IF(A53="","",VLOOKUP(A53,Spelers!$A$2:$E$17264,3,FALSE))</f>
        <v>M</v>
      </c>
      <c r="D53" s="68" t="str">
        <f>IF(A53="","",VLOOKUP(A53,Spelers!$A$2:$E$17264,4,FALSE))</f>
        <v>Korf-Frohn</v>
      </c>
      <c r="E53" s="68" t="str">
        <f>IF(A53="","",VLOOKUP(A53,Spelers!$A$2:$E$17264,5,FALSE))</f>
        <v>V</v>
      </c>
      <c r="G53" s="145">
        <f>IF('2b. Opstelling Uit'!$B$40="","",'2b. Opstelling Uit'!$B$40)</f>
        <v>58242</v>
      </c>
      <c r="H53" s="68">
        <f>IF(G53="","",VLOOKUP(G53,Spelers!$A$2:$B$18464,2,FALSE))</f>
        <v>8024</v>
      </c>
      <c r="I53" s="68" t="str">
        <f>IF(G53="","",VLOOKUP(G53,Spelers!$A$2:$E$18464,3,FALSE))</f>
        <v>R.K.H.</v>
      </c>
      <c r="J53" s="68" t="str">
        <f>IF(G53="","",VLOOKUP(G53,Spelers!$A$2:$E$18464,4,FALSE))</f>
        <v>Egdom</v>
      </c>
      <c r="K53" s="68" t="str">
        <f>IF(G53="","",VLOOKUP(G53,Spelers!$A$2:$E$18464,5,FALSE))</f>
        <v>M</v>
      </c>
      <c r="L53" s="62"/>
      <c r="M53" s="201"/>
      <c r="N53" s="211"/>
      <c r="O53" s="67"/>
      <c r="P53" s="207"/>
      <c r="Q53" s="207"/>
    </row>
    <row r="54" spans="1:17" x14ac:dyDescent="0.2">
      <c r="M54" s="65">
        <f>IF(M52="",0,M52)</f>
        <v>8</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45909</v>
      </c>
      <c r="B56" s="68">
        <f>IF(A56="","",VLOOKUP(A56,Spelers!$A$2:$B$17264,2,FALSE))</f>
        <v>8025</v>
      </c>
      <c r="C56" s="68" t="str">
        <f>IF(A56="","",VLOOKUP(A56,Spelers!$A$2:$E$17264,3,FALSE))</f>
        <v>E.H.M</v>
      </c>
      <c r="D56" s="68" t="str">
        <f>IF(A56="","",VLOOKUP(A56,Spelers!$A$2:$E$17264,4,FALSE))</f>
        <v>Hendrikx</v>
      </c>
      <c r="E56" s="68" t="str">
        <f>IF(A56="","",VLOOKUP(A56,Spelers!$A$2:$E$17264,5,FALSE))</f>
        <v>M</v>
      </c>
      <c r="G56" s="145">
        <f>IF('2b. Opstelling Uit'!$B$42="","",'2b. Opstelling Uit'!$B$42)</f>
        <v>39552</v>
      </c>
      <c r="H56" s="68">
        <f>IF(G56="","",VLOOKUP(G56,Spelers!$A$2:$B$18464,2,FALSE))</f>
        <v>8024</v>
      </c>
      <c r="I56" s="68" t="str">
        <f>IF(G56="","",VLOOKUP(G56,Spelers!$A$2:$E$18464,3,FALSE))</f>
        <v>H.</v>
      </c>
      <c r="J56" s="68" t="str">
        <f>IF(G56="","",VLOOKUP(G56,Spelers!$A$2:$E$18464,4,FALSE))</f>
        <v>Bokkers</v>
      </c>
      <c r="K56" s="68" t="str">
        <f>IF(G56="","",VLOOKUP(G56,Spelers!$A$2:$E$18464,5,FALSE))</f>
        <v>M</v>
      </c>
      <c r="L56" s="62"/>
      <c r="M56" s="200">
        <v>13</v>
      </c>
      <c r="N56" s="210">
        <v>2</v>
      </c>
      <c r="O56" s="67"/>
      <c r="P56" s="206">
        <f>IF(M56="","",IF(M56&gt;N56,1,0))</f>
        <v>1</v>
      </c>
      <c r="Q56" s="206">
        <f>IF(N56="","",IF(N56&lt;M56,0,1))</f>
        <v>0</v>
      </c>
    </row>
    <row r="57" spans="1:17" x14ac:dyDescent="0.2">
      <c r="A57" s="145">
        <f>IF('1b. Opstelling Thuis'!$B$43="","",'1b. Opstelling Thuis'!$B$43)</f>
        <v>71205</v>
      </c>
      <c r="B57" s="68">
        <f>IF(A57="","",VLOOKUP(A57,Spelers!$A$2:$B$17264,2,FALSE))</f>
        <v>8025</v>
      </c>
      <c r="C57" s="68" t="str">
        <f>IF(A57="","",VLOOKUP(A57,Spelers!$A$2:$E$17264,3,FALSE))</f>
        <v>R</v>
      </c>
      <c r="D57" s="68" t="str">
        <f>IF(A57="","",VLOOKUP(A57,Spelers!$A$2:$E$17264,4,FALSE))</f>
        <v>Meester</v>
      </c>
      <c r="E57" s="68" t="str">
        <f>IF(A57="","",VLOOKUP(A57,Spelers!$A$2:$E$17264,5,FALSE))</f>
        <v>V</v>
      </c>
      <c r="G57" s="145">
        <f>IF('2b. Opstelling Uit'!$B$43="","",'2b. Opstelling Uit'!$B$43)</f>
        <v>63568</v>
      </c>
      <c r="H57" s="68">
        <f>IF(G57="","",VLOOKUP(G57,Spelers!$A$2:$B$18464,2,FALSE))</f>
        <v>8024</v>
      </c>
      <c r="I57" s="68" t="str">
        <f>IF(G57="","",VLOOKUP(G57,Spelers!$A$2:$E$18464,3,FALSE))</f>
        <v>M</v>
      </c>
      <c r="J57" s="68" t="str">
        <f>IF(G57="","",VLOOKUP(G57,Spelers!$A$2:$E$18464,4,FALSE))</f>
        <v>Claessens-Tijsterman</v>
      </c>
      <c r="K57" s="68" t="str">
        <f>IF(G57="","",VLOOKUP(G57,Spelers!$A$2:$E$18464,5,FALSE))</f>
        <v>V</v>
      </c>
      <c r="L57" s="62"/>
      <c r="M57" s="201"/>
      <c r="N57" s="211"/>
      <c r="O57" s="67"/>
      <c r="P57" s="207"/>
      <c r="Q57" s="207"/>
    </row>
    <row r="58" spans="1:17" x14ac:dyDescent="0.2">
      <c r="M58" s="65">
        <f>IF(M56="",0,M56)</f>
        <v>13</v>
      </c>
      <c r="N58" s="65">
        <f>IF(N56="",0,N56)</f>
        <v>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32902</v>
      </c>
      <c r="B60" s="68">
        <f>IF(A60="","",VLOOKUP(A60,Spelers!$A$2:$B$17264,2,FALSE))</f>
        <v>8025</v>
      </c>
      <c r="C60" s="68" t="str">
        <f>IF(A60="","",VLOOKUP(A60,Spelers!$A$2:$E$17264,3,FALSE))</f>
        <v>A.</v>
      </c>
      <c r="D60" s="68" t="str">
        <f>IF(A60="","",VLOOKUP(A60,Spelers!$A$2:$E$17264,4,FALSE))</f>
        <v>van Bemmel</v>
      </c>
      <c r="E60" s="68" t="str">
        <f>IF(A60="","",VLOOKUP(A60,Spelers!$A$2:$E$17264,5,FALSE))</f>
        <v>M</v>
      </c>
      <c r="G60" s="145">
        <f>IF('2b. Opstelling Uit'!$B$45="","",'2b. Opstelling Uit'!$B$45)</f>
        <v>63569</v>
      </c>
      <c r="H60" s="68">
        <f>IF(G60="","",VLOOKUP(G60,Spelers!$A$2:$B$18464,2,FALSE))</f>
        <v>8024</v>
      </c>
      <c r="I60" s="68" t="str">
        <f>IF(G60="","",VLOOKUP(G60,Spelers!$A$2:$E$18464,3,FALSE))</f>
        <v>H.T.</v>
      </c>
      <c r="J60" s="68" t="str">
        <f>IF(G60="","",VLOOKUP(G60,Spelers!$A$2:$E$18464,4,FALSE))</f>
        <v>Bruinekool</v>
      </c>
      <c r="K60" s="68" t="str">
        <f>IF(G60="","",VLOOKUP(G60,Spelers!$A$2:$E$18464,5,FALSE))</f>
        <v>M</v>
      </c>
      <c r="L60" s="62"/>
      <c r="M60" s="200">
        <v>13</v>
      </c>
      <c r="N60" s="210">
        <v>5</v>
      </c>
      <c r="O60" s="67"/>
      <c r="P60" s="206">
        <f>IF(M60="","",IF(M60&gt;N60,1,0))</f>
        <v>1</v>
      </c>
      <c r="Q60" s="206">
        <f>IF(N60="","",IF(N60&lt;M60,0,1))</f>
        <v>0</v>
      </c>
    </row>
    <row r="61" spans="1:17" x14ac:dyDescent="0.2">
      <c r="A61" s="145">
        <f>IF('1b. Opstelling Thuis'!$B$46="","",'1b. Opstelling Thuis'!$B$46)</f>
        <v>32903</v>
      </c>
      <c r="B61" s="68">
        <f>IF(A61="","",VLOOKUP(A61,Spelers!$A$2:$B$17264,2,FALSE))</f>
        <v>8025</v>
      </c>
      <c r="C61" s="68" t="str">
        <f>IF(A61="","",VLOOKUP(A61,Spelers!$A$2:$E$17264,3,FALSE))</f>
        <v>E.</v>
      </c>
      <c r="D61" s="68" t="str">
        <f>IF(A61="","",VLOOKUP(A61,Spelers!$A$2:$E$17264,4,FALSE))</f>
        <v>van Bemmel</v>
      </c>
      <c r="E61" s="68" t="str">
        <f>IF(A61="","",VLOOKUP(A61,Spelers!$A$2:$E$17264,5,FALSE))</f>
        <v>V</v>
      </c>
      <c r="G61" s="145">
        <f>IF('2b. Opstelling Uit'!$B$46="","",'2b. Opstelling Uit'!$B$46)</f>
        <v>65563</v>
      </c>
      <c r="H61" s="68">
        <f>IF(G61="","",VLOOKUP(G61,Spelers!$A$2:$B$18464,2,FALSE))</f>
        <v>8024</v>
      </c>
      <c r="I61" s="68" t="str">
        <f>IF(G61="","",VLOOKUP(G61,Spelers!$A$2:$E$18464,3,FALSE))</f>
        <v>B.J.</v>
      </c>
      <c r="J61" s="68" t="str">
        <f>IF(G61="","",VLOOKUP(G61,Spelers!$A$2:$E$18464,4,FALSE))</f>
        <v>van Hees-Bogaards</v>
      </c>
      <c r="K61" s="68" t="str">
        <f>IF(G61="","",VLOOKUP(G61,Spelers!$A$2:$E$18464,5,FALSE))</f>
        <v>V</v>
      </c>
      <c r="L61" s="62"/>
      <c r="M61" s="201"/>
      <c r="N61" s="211"/>
      <c r="O61" s="67"/>
      <c r="P61" s="207"/>
      <c r="Q61" s="207"/>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65563</v>
      </c>
      <c r="I64" s="68" t="str">
        <f>IF(H64="","",VLOOKUP(H64,Spelers!$A$2:$E$17264,3,FALSE))</f>
        <v>B.J.</v>
      </c>
      <c r="J64" s="68" t="str">
        <f>IF(H64="","",VLOOKUP(H64,Spelers!$A$2:$E$17264,4,FALSE))</f>
        <v>van Hees-Bogaards</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62957</v>
      </c>
      <c r="I65" s="68" t="str">
        <f>IF(H65="","",VLOOKUP(H65,Spelers!$A$2:$E$17264,3,FALSE))</f>
        <v>D.</v>
      </c>
      <c r="J65" s="68" t="str">
        <f>IF(H65="","",VLOOKUP(H65,Spelers!$A$2:$E$17264,4,FALSE))</f>
        <v>Buijtenhuis</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4"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32903</v>
      </c>
      <c r="C2" s="45" t="str">
        <f>'3. Digitaal wedstrijdformulier'!$D$18</f>
        <v>van Bemmel</v>
      </c>
      <c r="D2" s="45" t="str">
        <f>LEFT('3. Digitaal wedstrijdformulier'!$D$7,4)</f>
        <v>6001</v>
      </c>
      <c r="E2" s="45">
        <f>'3. Digitaal wedstrijdformulier'!$B$18</f>
        <v>8025</v>
      </c>
    </row>
    <row r="3" spans="1:5" x14ac:dyDescent="0.15">
      <c r="A3" s="45">
        <f>'3. Digitaal wedstrijdformulier'!$J$5</f>
        <v>14</v>
      </c>
      <c r="B3" s="45">
        <f>'3. Digitaal wedstrijdformulier'!$A$19</f>
        <v>45909</v>
      </c>
      <c r="C3" s="45" t="str">
        <f>'3. Digitaal wedstrijdformulier'!$D$19</f>
        <v>Hendrikx</v>
      </c>
      <c r="D3" s="45" t="str">
        <f>LEFT('3. Digitaal wedstrijdformulier'!$D$7,4)</f>
        <v>6001</v>
      </c>
      <c r="E3" s="45">
        <f>'3. Digitaal wedstrijdformulier'!$B$19</f>
        <v>8025</v>
      </c>
    </row>
    <row r="4" spans="1:5" x14ac:dyDescent="0.15">
      <c r="A4" s="45">
        <f>'3. Digitaal wedstrijdformulier'!$J$5</f>
        <v>14</v>
      </c>
      <c r="B4" s="45">
        <f>'3. Digitaal wedstrijdformulier'!$A$22</f>
        <v>32902</v>
      </c>
      <c r="C4" s="45" t="str">
        <f>'3. Digitaal wedstrijdformulier'!$D$22</f>
        <v>van Bemmel</v>
      </c>
      <c r="D4" s="45" t="str">
        <f>LEFT('3. Digitaal wedstrijdformulier'!$D$7,4)</f>
        <v>6001</v>
      </c>
      <c r="E4" s="45">
        <f>'3. Digitaal wedstrijdformulier'!$B$22</f>
        <v>8025</v>
      </c>
    </row>
    <row r="5" spans="1:5" x14ac:dyDescent="0.15">
      <c r="A5" s="45">
        <f>'3. Digitaal wedstrijdformulier'!$J$5</f>
        <v>14</v>
      </c>
      <c r="B5" s="45">
        <f>'3. Digitaal wedstrijdformulier'!$A$23</f>
        <v>71205</v>
      </c>
      <c r="C5" s="45" t="str">
        <f>'3. Digitaal wedstrijdformulier'!$D$23</f>
        <v>Meester</v>
      </c>
      <c r="D5" s="45" t="str">
        <f>LEFT('3. Digitaal wedstrijdformulier'!$D$7,4)</f>
        <v>6001</v>
      </c>
      <c r="E5" s="45">
        <f>'3. Digitaal wedstrijdformulier'!$B$23</f>
        <v>8025</v>
      </c>
    </row>
    <row r="6" spans="1:5" x14ac:dyDescent="0.15">
      <c r="A6" s="45">
        <f>'3. Digitaal wedstrijdformulier'!$J$5</f>
        <v>14</v>
      </c>
      <c r="B6" s="45">
        <f>'3. Digitaal wedstrijdformulier'!$A$26</f>
        <v>45910</v>
      </c>
      <c r="C6" s="45" t="str">
        <f>'3. Digitaal wedstrijdformulier'!$D$26</f>
        <v>Hendrikx-Heijkoop</v>
      </c>
      <c r="D6" s="45" t="str">
        <f>LEFT('3. Digitaal wedstrijdformulier'!$D$7,4)</f>
        <v>6001</v>
      </c>
      <c r="E6" s="45">
        <f>'3. Digitaal wedstrijdformulier'!$B$26</f>
        <v>8025</v>
      </c>
    </row>
    <row r="7" spans="1:5" x14ac:dyDescent="0.15">
      <c r="A7" s="45">
        <f>'3. Digitaal wedstrijdformulier'!$J$5</f>
        <v>14</v>
      </c>
      <c r="B7" s="45">
        <f>'3. Digitaal wedstrijdformulier'!$A$27</f>
        <v>56710</v>
      </c>
      <c r="C7" s="45" t="str">
        <f>'3. Digitaal wedstrijdformulier'!$D$27</f>
        <v>Korf-Frohn</v>
      </c>
      <c r="D7" s="45" t="str">
        <f>LEFT('3. Digitaal wedstrijdformulier'!$D$7,4)</f>
        <v>6001</v>
      </c>
      <c r="E7" s="45">
        <f>'3. Digitaal wedstrijdformulier'!$B$27</f>
        <v>8025</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32902</v>
      </c>
      <c r="C9" s="45" t="str">
        <f>'3. Digitaal wedstrijdformulier'!$D$36</f>
        <v>van Bemmel</v>
      </c>
      <c r="D9" s="45" t="str">
        <f>LEFT('3. Digitaal wedstrijdformulier'!$D$7,4)</f>
        <v>6001</v>
      </c>
      <c r="E9" s="45">
        <f>'3. Digitaal wedstrijdformulier'!$B$36</f>
        <v>8025</v>
      </c>
    </row>
    <row r="10" spans="1:5" x14ac:dyDescent="0.15">
      <c r="A10" s="45">
        <f>'3. Digitaal wedstrijdformulier'!$J$5</f>
        <v>14</v>
      </c>
      <c r="B10" s="45">
        <f>'3. Digitaal wedstrijdformulier'!$A$37</f>
        <v>45910</v>
      </c>
      <c r="C10" s="45" t="str">
        <f>'3. Digitaal wedstrijdformulier'!$D$37</f>
        <v>Hendrikx-Heijkoop</v>
      </c>
      <c r="D10" s="45" t="str">
        <f>LEFT('3. Digitaal wedstrijdformulier'!$D$7,4)</f>
        <v>6001</v>
      </c>
      <c r="E10" s="45">
        <f>'3. Digitaal wedstrijdformulier'!$B$37</f>
        <v>8025</v>
      </c>
    </row>
    <row r="11" spans="1:5" x14ac:dyDescent="0.15">
      <c r="A11" s="45">
        <f>'3. Digitaal wedstrijdformulier'!$J$5</f>
        <v>14</v>
      </c>
      <c r="B11" s="45">
        <f>'3. Digitaal wedstrijdformulier'!$A$38</f>
        <v>56710</v>
      </c>
      <c r="C11" s="45" t="str">
        <f>'3. Digitaal wedstrijdformulier'!$D$38</f>
        <v>Korf-Frohn</v>
      </c>
      <c r="D11" s="45" t="str">
        <f>LEFT('3. Digitaal wedstrijdformulier'!$D$7,4)</f>
        <v>6001</v>
      </c>
      <c r="E11" s="45">
        <f>'3. Digitaal wedstrijdformulier'!$B$38</f>
        <v>8025</v>
      </c>
    </row>
    <row r="12" spans="1:5" x14ac:dyDescent="0.15">
      <c r="A12" s="45">
        <f>'3. Digitaal wedstrijdformulier'!$J$5</f>
        <v>14</v>
      </c>
      <c r="B12" s="45">
        <f>'3. Digitaal wedstrijdformulier'!$A$41</f>
        <v>32903</v>
      </c>
      <c r="C12" s="45" t="str">
        <f>'3. Digitaal wedstrijdformulier'!$D$41</f>
        <v>van Bemmel</v>
      </c>
      <c r="D12" s="45" t="str">
        <f>LEFT('3. Digitaal wedstrijdformulier'!$D$7,4)</f>
        <v>6001</v>
      </c>
      <c r="E12" s="45">
        <f>'3. Digitaal wedstrijdformulier'!$B$41</f>
        <v>8025</v>
      </c>
    </row>
    <row r="13" spans="1:5" x14ac:dyDescent="0.15">
      <c r="A13" s="45">
        <f>'3. Digitaal wedstrijdformulier'!$J$5</f>
        <v>14</v>
      </c>
      <c r="B13" s="45">
        <f>'3. Digitaal wedstrijdformulier'!$A$42</f>
        <v>45909</v>
      </c>
      <c r="C13" s="45" t="str">
        <f>'3. Digitaal wedstrijdformulier'!$D$42</f>
        <v>Hendrikx</v>
      </c>
      <c r="D13" s="45" t="str">
        <f>LEFT('3. Digitaal wedstrijdformulier'!$D$7,4)</f>
        <v>6001</v>
      </c>
      <c r="E13" s="45">
        <f>'3. Digitaal wedstrijdformulier'!$B$42</f>
        <v>8025</v>
      </c>
    </row>
    <row r="14" spans="1:5" x14ac:dyDescent="0.15">
      <c r="A14" s="45">
        <f>'3. Digitaal wedstrijdformulier'!$J$5</f>
        <v>14</v>
      </c>
      <c r="B14" s="45">
        <f>'3. Digitaal wedstrijdformulier'!$A$43</f>
        <v>71205</v>
      </c>
      <c r="C14" s="45" t="str">
        <f>'3. Digitaal wedstrijdformulier'!$D$43</f>
        <v>Meester</v>
      </c>
      <c r="D14" s="45" t="str">
        <f>LEFT('3. Digitaal wedstrijdformulier'!$D$7,4)</f>
        <v>6001</v>
      </c>
      <c r="E14" s="45">
        <f>'3. Digitaal wedstrijdformulier'!$B$43</f>
        <v>8025</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45910</v>
      </c>
      <c r="C16" s="45" t="str">
        <f>'3. Digitaal wedstrijdformulier'!$D$52</f>
        <v>Hendrikx-Heijkoop</v>
      </c>
      <c r="D16" s="45" t="str">
        <f>LEFT('3. Digitaal wedstrijdformulier'!$D$7,4)</f>
        <v>6001</v>
      </c>
      <c r="E16" s="45">
        <f>'3. Digitaal wedstrijdformulier'!$B$52</f>
        <v>8025</v>
      </c>
    </row>
    <row r="17" spans="1:5" x14ac:dyDescent="0.15">
      <c r="A17" s="45">
        <f>'3. Digitaal wedstrijdformulier'!$J$5</f>
        <v>14</v>
      </c>
      <c r="B17" s="45">
        <f>'3. Digitaal wedstrijdformulier'!$A$53</f>
        <v>56710</v>
      </c>
      <c r="C17" s="45" t="str">
        <f>'3. Digitaal wedstrijdformulier'!$D$53</f>
        <v>Korf-Frohn</v>
      </c>
      <c r="D17" s="45" t="str">
        <f>LEFT('3. Digitaal wedstrijdformulier'!$D$7,4)</f>
        <v>6001</v>
      </c>
      <c r="E17" s="45">
        <f>'3. Digitaal wedstrijdformulier'!$B$53</f>
        <v>8025</v>
      </c>
    </row>
    <row r="18" spans="1:5" x14ac:dyDescent="0.15">
      <c r="A18" s="45">
        <f>'3. Digitaal wedstrijdformulier'!$J$5</f>
        <v>14</v>
      </c>
      <c r="B18" s="45">
        <f>'3. Digitaal wedstrijdformulier'!$A$56</f>
        <v>45909</v>
      </c>
      <c r="C18" s="45" t="str">
        <f>'3. Digitaal wedstrijdformulier'!$D$56</f>
        <v>Hendrikx</v>
      </c>
      <c r="D18" s="45" t="str">
        <f>LEFT('3. Digitaal wedstrijdformulier'!$D$7,4)</f>
        <v>6001</v>
      </c>
      <c r="E18" s="45">
        <f>'3. Digitaal wedstrijdformulier'!$B$56</f>
        <v>8025</v>
      </c>
    </row>
    <row r="19" spans="1:5" x14ac:dyDescent="0.15">
      <c r="A19" s="45">
        <f>'3. Digitaal wedstrijdformulier'!$J$5</f>
        <v>14</v>
      </c>
      <c r="B19" s="45">
        <f>'3. Digitaal wedstrijdformulier'!$A$57</f>
        <v>71205</v>
      </c>
      <c r="C19" s="45" t="str">
        <f>'3. Digitaal wedstrijdformulier'!$D$57</f>
        <v>Meester</v>
      </c>
      <c r="D19" s="45" t="str">
        <f>LEFT('3. Digitaal wedstrijdformulier'!$D$7,4)</f>
        <v>6001</v>
      </c>
      <c r="E19" s="45">
        <f>'3. Digitaal wedstrijdformulier'!$B$57</f>
        <v>8025</v>
      </c>
    </row>
    <row r="20" spans="1:5" x14ac:dyDescent="0.15">
      <c r="A20" s="45">
        <f>'3. Digitaal wedstrijdformulier'!$J$5</f>
        <v>14</v>
      </c>
      <c r="B20" s="45">
        <f>'3. Digitaal wedstrijdformulier'!$A$60</f>
        <v>32902</v>
      </c>
      <c r="C20" s="45" t="str">
        <f>'3. Digitaal wedstrijdformulier'!$D$60</f>
        <v>van Bemmel</v>
      </c>
      <c r="D20" s="45" t="str">
        <f>LEFT('3. Digitaal wedstrijdformulier'!$D$7,4)</f>
        <v>6001</v>
      </c>
      <c r="E20" s="45">
        <f>'3. Digitaal wedstrijdformulier'!$B$60</f>
        <v>8025</v>
      </c>
    </row>
    <row r="21" spans="1:5" x14ac:dyDescent="0.15">
      <c r="A21" s="45">
        <f>'3. Digitaal wedstrijdformulier'!$J$5</f>
        <v>14</v>
      </c>
      <c r="B21" s="45">
        <f>'3. Digitaal wedstrijdformulier'!$A$61</f>
        <v>32903</v>
      </c>
      <c r="C21" s="45" t="str">
        <f>'3. Digitaal wedstrijdformulier'!$D$61</f>
        <v>van Bemmel</v>
      </c>
      <c r="D21" s="45" t="str">
        <f>LEFT('3. Digitaal wedstrijdformulier'!$D$7,4)</f>
        <v>6001</v>
      </c>
      <c r="E21" s="45">
        <f>'3. Digitaal wedstrijdformulier'!$B$61</f>
        <v>8025</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39553</v>
      </c>
      <c r="C23" s="45" t="str">
        <f>'3. Digitaal wedstrijdformulier'!$J$18</f>
        <v>Bokkers-van Mispelaar</v>
      </c>
      <c r="D23" s="45" t="str">
        <f>LEFT('3. Digitaal wedstrijdformulier'!$D$7,4)</f>
        <v>6001</v>
      </c>
      <c r="E23" s="45">
        <f>'3. Digitaal wedstrijdformulier'!$H$18</f>
        <v>8024</v>
      </c>
    </row>
    <row r="24" spans="1:5" x14ac:dyDescent="0.15">
      <c r="A24" s="45">
        <f>'3. Digitaal wedstrijdformulier'!$J$5</f>
        <v>14</v>
      </c>
      <c r="B24" s="45">
        <f>IF('3. Digitaal wedstrijdformulier'!$G$19="","",'3. Digitaal wedstrijdformulier'!$G$19)</f>
        <v>58242</v>
      </c>
      <c r="C24" s="45" t="str">
        <f>'3. Digitaal wedstrijdformulier'!$J$19</f>
        <v>Egdom</v>
      </c>
      <c r="D24" s="45" t="str">
        <f>LEFT('3. Digitaal wedstrijdformulier'!$D$7,4)</f>
        <v>6001</v>
      </c>
      <c r="E24" s="45">
        <f>'3. Digitaal wedstrijdformulier'!$H$19</f>
        <v>8024</v>
      </c>
    </row>
    <row r="25" spans="1:5" x14ac:dyDescent="0.15">
      <c r="A25" s="45">
        <f>'3. Digitaal wedstrijdformulier'!$J$5</f>
        <v>14</v>
      </c>
      <c r="B25" s="45">
        <f>IF('3. Digitaal wedstrijdformulier'!$G$22="","",'3. Digitaal wedstrijdformulier'!$G$22)</f>
        <v>39552</v>
      </c>
      <c r="C25" s="45" t="str">
        <f>'3. Digitaal wedstrijdformulier'!$J$22</f>
        <v>Bokkers</v>
      </c>
      <c r="D25" s="45" t="str">
        <f>LEFT('3. Digitaal wedstrijdformulier'!$D$7,4)</f>
        <v>6001</v>
      </c>
      <c r="E25" s="45">
        <f>'3. Digitaal wedstrijdformulier'!$H$22</f>
        <v>8024</v>
      </c>
    </row>
    <row r="26" spans="1:5" x14ac:dyDescent="0.15">
      <c r="A26" s="45">
        <f>'3. Digitaal wedstrijdformulier'!$J$5</f>
        <v>14</v>
      </c>
      <c r="B26" s="45">
        <f>IF('3. Digitaal wedstrijdformulier'!$G$23="","",'3. Digitaal wedstrijdformulier'!$G$23)</f>
        <v>65563</v>
      </c>
      <c r="C26" s="45" t="str">
        <f>'3. Digitaal wedstrijdformulier'!$J$23</f>
        <v>van Hees-Bogaards</v>
      </c>
      <c r="D26" s="45" t="str">
        <f>LEFT('3. Digitaal wedstrijdformulier'!$D$7,4)</f>
        <v>6001</v>
      </c>
      <c r="E26" s="45">
        <f>'3. Digitaal wedstrijdformulier'!$H$23</f>
        <v>8024</v>
      </c>
    </row>
    <row r="27" spans="1:5" x14ac:dyDescent="0.15">
      <c r="A27" s="45">
        <f>'3. Digitaal wedstrijdformulier'!$J$5</f>
        <v>14</v>
      </c>
      <c r="B27" s="45">
        <f>IF('3. Digitaal wedstrijdformulier'!$G$26="","",'3. Digitaal wedstrijdformulier'!$G$26)</f>
        <v>63569</v>
      </c>
      <c r="C27" s="45" t="str">
        <f>'3. Digitaal wedstrijdformulier'!$J$26</f>
        <v>Bruinekool</v>
      </c>
      <c r="D27" s="45" t="str">
        <f>LEFT('3. Digitaal wedstrijdformulier'!$D$7,4)</f>
        <v>6001</v>
      </c>
      <c r="E27" s="45">
        <f>'3. Digitaal wedstrijdformulier'!$H$26</f>
        <v>8024</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62957</v>
      </c>
      <c r="C29" s="45" t="str">
        <f>'3. Digitaal wedstrijdformulier'!$J$27</f>
        <v>Buijtenhuis</v>
      </c>
      <c r="D29" s="45" t="str">
        <f>LEFT('3. Digitaal wedstrijdformulier'!$D$7,4)</f>
        <v>6001</v>
      </c>
      <c r="E29" s="45">
        <f>'3. Digitaal wedstrijdformulier'!$H$27</f>
        <v>8024</v>
      </c>
    </row>
    <row r="30" spans="1:5" x14ac:dyDescent="0.15">
      <c r="A30" s="45">
        <f>'3. Digitaal wedstrijdformulier'!$J$5</f>
        <v>14</v>
      </c>
      <c r="B30" s="45">
        <f>IF('3. Digitaal wedstrijdformulier'!$G$36="","",'3. Digitaal wedstrijdformulier'!$G$36)</f>
        <v>39553</v>
      </c>
      <c r="C30" s="45" t="str">
        <f>'3. Digitaal wedstrijdformulier'!$J$36</f>
        <v>Bokkers-van Mispelaar</v>
      </c>
      <c r="D30" s="45" t="str">
        <f>LEFT('3. Digitaal wedstrijdformulier'!$D$7,4)</f>
        <v>6001</v>
      </c>
      <c r="E30" s="45">
        <f>'3. Digitaal wedstrijdformulier'!$H$36</f>
        <v>8024</v>
      </c>
    </row>
    <row r="31" spans="1:5" x14ac:dyDescent="0.15">
      <c r="A31" s="45">
        <f>'3. Digitaal wedstrijdformulier'!$J$5</f>
        <v>14</v>
      </c>
      <c r="B31" s="45">
        <f>IF('3. Digitaal wedstrijdformulier'!$G$37="","",'3. Digitaal wedstrijdformulier'!$G$37)</f>
        <v>58242</v>
      </c>
      <c r="C31" s="45" t="str">
        <f>'3. Digitaal wedstrijdformulier'!$J$37</f>
        <v>Egdom</v>
      </c>
      <c r="D31" s="45" t="str">
        <f>LEFT('3. Digitaal wedstrijdformulier'!$D$7,4)</f>
        <v>6001</v>
      </c>
      <c r="E31" s="45">
        <f>'3. Digitaal wedstrijdformulier'!$H$37</f>
        <v>8024</v>
      </c>
    </row>
    <row r="32" spans="1:5" x14ac:dyDescent="0.15">
      <c r="A32" s="45">
        <f>'3. Digitaal wedstrijdformulier'!$J$5</f>
        <v>14</v>
      </c>
      <c r="B32" s="45">
        <f>IF('3. Digitaal wedstrijdformulier'!$G$38="","",'3. Digitaal wedstrijdformulier'!$G$38)</f>
        <v>65563</v>
      </c>
      <c r="C32" s="45" t="str">
        <f>'3. Digitaal wedstrijdformulier'!$J$38</f>
        <v>van Hees-Bogaards</v>
      </c>
      <c r="D32" s="45" t="str">
        <f>LEFT('3. Digitaal wedstrijdformulier'!$D$7,4)</f>
        <v>6001</v>
      </c>
      <c r="E32" s="45">
        <f>'3. Digitaal wedstrijdformulier'!$H$38</f>
        <v>8024</v>
      </c>
    </row>
    <row r="33" spans="1:5" x14ac:dyDescent="0.15">
      <c r="A33" s="45">
        <f>'3. Digitaal wedstrijdformulier'!$J$5</f>
        <v>14</v>
      </c>
      <c r="B33" s="45">
        <f>IF('3. Digitaal wedstrijdformulier'!$G$41="","",'3. Digitaal wedstrijdformulier'!$G$41)</f>
        <v>63568</v>
      </c>
      <c r="C33" s="45" t="str">
        <f>'3. Digitaal wedstrijdformulier'!$J$41</f>
        <v>Claessens-Tijsterman</v>
      </c>
      <c r="D33" s="45" t="str">
        <f>LEFT('3. Digitaal wedstrijdformulier'!$D$7,4)</f>
        <v>6001</v>
      </c>
      <c r="E33" s="45">
        <f>'3. Digitaal wedstrijdformulier'!$H$41</f>
        <v>8024</v>
      </c>
    </row>
    <row r="34" spans="1:5" x14ac:dyDescent="0.15">
      <c r="A34" s="45">
        <f>'3. Digitaal wedstrijdformulier'!$J$5</f>
        <v>14</v>
      </c>
      <c r="B34" s="45">
        <f>IF('3. Digitaal wedstrijdformulier'!$G$42="","",'3. Digitaal wedstrijdformulier'!$G$42)</f>
        <v>63569</v>
      </c>
      <c r="C34" s="45" t="str">
        <f>'3. Digitaal wedstrijdformulier'!$J$42</f>
        <v>Bruinekool</v>
      </c>
      <c r="D34" s="45" t="str">
        <f>LEFT('3. Digitaal wedstrijdformulier'!$D$7,4)</f>
        <v>6001</v>
      </c>
      <c r="E34" s="45">
        <f>'3. Digitaal wedstrijdformulier'!$H$42</f>
        <v>8024</v>
      </c>
    </row>
    <row r="35" spans="1:5" x14ac:dyDescent="0.15">
      <c r="A35" s="45">
        <f>'3. Digitaal wedstrijdformulier'!$J$5</f>
        <v>14</v>
      </c>
      <c r="B35" s="45">
        <f>IF('3. Digitaal wedstrijdformulier'!$G$43="","",'3. Digitaal wedstrijdformulier'!$G$43)</f>
        <v>62957</v>
      </c>
      <c r="C35" s="45" t="str">
        <f>'3. Digitaal wedstrijdformulier'!$J$43</f>
        <v>Buijtenhuis</v>
      </c>
      <c r="D35" s="45" t="str">
        <f>LEFT('3. Digitaal wedstrijdformulier'!$D$7,4)</f>
        <v>6001</v>
      </c>
      <c r="E35" s="45">
        <f>'3. Digitaal wedstrijdformulier'!$H$43</f>
        <v>8024</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39553</v>
      </c>
      <c r="C37" s="45" t="str">
        <f>'3. Digitaal wedstrijdformulier'!$J$52</f>
        <v>Bokkers-van Mispelaar</v>
      </c>
      <c r="D37" s="45" t="str">
        <f>LEFT('3. Digitaal wedstrijdformulier'!$D$7,4)</f>
        <v>6001</v>
      </c>
      <c r="E37" s="45">
        <f>'3. Digitaal wedstrijdformulier'!$H$52</f>
        <v>8024</v>
      </c>
    </row>
    <row r="38" spans="1:5" x14ac:dyDescent="0.15">
      <c r="A38" s="45">
        <f>'3. Digitaal wedstrijdformulier'!$J$5</f>
        <v>14</v>
      </c>
      <c r="B38" s="45">
        <f>IF('3. Digitaal wedstrijdformulier'!$G$53="","",'3. Digitaal wedstrijdformulier'!$G$53)</f>
        <v>58242</v>
      </c>
      <c r="C38" s="45" t="str">
        <f>'3. Digitaal wedstrijdformulier'!$J$53</f>
        <v>Egdom</v>
      </c>
      <c r="D38" s="45" t="str">
        <f>LEFT('3. Digitaal wedstrijdformulier'!$D$7,4)</f>
        <v>6001</v>
      </c>
      <c r="E38" s="45">
        <f>'3. Digitaal wedstrijdformulier'!$H$53</f>
        <v>8024</v>
      </c>
    </row>
    <row r="39" spans="1:5" x14ac:dyDescent="0.15">
      <c r="A39" s="45">
        <f>'3. Digitaal wedstrijdformulier'!$J$5</f>
        <v>14</v>
      </c>
      <c r="B39" s="45">
        <f>IF('3. Digitaal wedstrijdformulier'!$G$56="","",'3. Digitaal wedstrijdformulier'!$G$56)</f>
        <v>39552</v>
      </c>
      <c r="C39" s="45" t="str">
        <f>'3. Digitaal wedstrijdformulier'!$J$56</f>
        <v>Bokkers</v>
      </c>
      <c r="D39" s="45" t="str">
        <f>LEFT('3. Digitaal wedstrijdformulier'!$D$7,4)</f>
        <v>6001</v>
      </c>
      <c r="E39" s="45">
        <f>'3. Digitaal wedstrijdformulier'!$H$56</f>
        <v>8024</v>
      </c>
    </row>
    <row r="40" spans="1:5" x14ac:dyDescent="0.15">
      <c r="A40" s="45">
        <f>'3. Digitaal wedstrijdformulier'!$J$5</f>
        <v>14</v>
      </c>
      <c r="B40" s="45">
        <f>IF('3. Digitaal wedstrijdformulier'!$G$57="","",'3. Digitaal wedstrijdformulier'!$G$57)</f>
        <v>63568</v>
      </c>
      <c r="C40" s="45" t="str">
        <f>'3. Digitaal wedstrijdformulier'!$J$57</f>
        <v>Claessens-Tijsterman</v>
      </c>
      <c r="D40" s="45" t="str">
        <f>LEFT('3. Digitaal wedstrijdformulier'!$D$7,4)</f>
        <v>6001</v>
      </c>
      <c r="E40" s="45">
        <f>'3. Digitaal wedstrijdformulier'!$H$57</f>
        <v>8024</v>
      </c>
    </row>
    <row r="41" spans="1:5" x14ac:dyDescent="0.15">
      <c r="A41" s="45">
        <f>'3. Digitaal wedstrijdformulier'!$J$5</f>
        <v>14</v>
      </c>
      <c r="B41" s="45">
        <f>IF('3. Digitaal wedstrijdformulier'!$G$60="","",'3. Digitaal wedstrijdformulier'!$G$60)</f>
        <v>63569</v>
      </c>
      <c r="C41" s="45" t="str">
        <f>'3. Digitaal wedstrijdformulier'!$J$60</f>
        <v>Bruinekool</v>
      </c>
      <c r="D41" s="45" t="str">
        <f>LEFT('3. Digitaal wedstrijdformulier'!$D$7,4)</f>
        <v>6001</v>
      </c>
      <c r="E41" s="45">
        <f>'3. Digitaal wedstrijdformulier'!$H$60</f>
        <v>8024</v>
      </c>
    </row>
    <row r="42" spans="1:5" x14ac:dyDescent="0.15">
      <c r="A42" s="45">
        <f>'3. Digitaal wedstrijdformulier'!$J$5</f>
        <v>14</v>
      </c>
      <c r="B42" s="45">
        <f>IF('3. Digitaal wedstrijdformulier'!$G$61="","",'3. Digitaal wedstrijdformulier'!$G$61)</f>
        <v>65563</v>
      </c>
      <c r="C42" s="45" t="str">
        <f>'3. Digitaal wedstrijdformulier'!$J$61</f>
        <v>van Hees-Bogaards</v>
      </c>
      <c r="D42" s="45" t="str">
        <f>LEFT('3. Digitaal wedstrijdformulier'!$D$7,4)</f>
        <v>6001</v>
      </c>
      <c r="E42" s="45">
        <f>'3. Digitaal wedstrijdformulier'!$H$61</f>
        <v>8024</v>
      </c>
    </row>
    <row r="43" spans="1:5" x14ac:dyDescent="0.15">
      <c r="A43" s="45">
        <f>'3. Digitaal wedstrijdformulier'!$J$5</f>
        <v>14</v>
      </c>
      <c r="B43" s="136">
        <f>IF('3. Digitaal wedstrijdformulier'!H65="","",'3. Digitaal wedstrijdformulier'!$H$65)</f>
        <v>62957</v>
      </c>
      <c r="C43" s="136" t="str">
        <f>'3. Digitaal wedstrijdformulier'!$J$65</f>
        <v>Buijtenhuis</v>
      </c>
      <c r="D43" s="136"/>
      <c r="E43" s="136">
        <f>IF(B43="","",VLOOKUP(B43,Spelers!$A$2:$E$15503,2,FALSE))</f>
        <v>8024</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2024-03-23T13:56:33Z</cp:lastPrinted>
  <dcterms:created xsi:type="dcterms:W3CDTF">2011-09-19T06:49:43Z</dcterms:created>
  <dcterms:modified xsi:type="dcterms:W3CDTF">2024-03-23T15:19:46Z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