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1255F639-9E21-4B7E-8487-BDDCEE99576E}"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<sst xmlns="http://schemas.openxmlformats.org/spreadsheetml/2006/main" count="40424" uniqueCount="11200">
  <si>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</si>
  <si>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</si>
  <si>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</si>
  <si>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</si>
  <si>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</si>
  <si>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</si>
  <si>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</si>
  <si>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</si>
  <si>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</si>
  <si>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</si>
  <si>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</si>
  <si>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</si>
  <si>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</si>
  <si>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</si>
  <si>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</si>
  <si>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</si>
  <si>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</si>
  <si>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</si>
  <si>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</si>
  <si>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</si>
  <si>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</si>
  <si>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</si>
  <si>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</si>
  <si>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</si>
  <si>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</si>
  <si>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</si>
  <si>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</si>
  <si>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</si>
  <si>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</si>
  <si>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</si>
  <si>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</si>
  <si>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</si>
  <si>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</si>
  <si>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</si>
  <si>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</si>
  <si>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</si>
  <si>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</si>
  <si>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</si>
  <si>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</si>
  <si>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</si>
  <si>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</si>
  <si>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</si>
  <si>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</si>
  <si>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</si>
  <si>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</si>
  <si>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</si>
  <si>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</si>
  <si>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</si>
  <si>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</si>
  <si>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</si>
  <si>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</si>
  <si>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</si>
  <si>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</si>
  <si>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</si>
  <si>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</si>
  <si>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</si>
  <si>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</si>
  <si>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</si>
  <si>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</si>
  <si>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</si>
  <si>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</si>
  <si>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</si>
  <si>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</si>
  <si>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</si>
  <si>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</si>
  <si>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</si>
  <si>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</si>
  <si>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</si>
  <si>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</si>
  <si>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</si>
  <si>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</si>
  <si>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</si>
  <si>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</si>
  <si>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</si>
  <si>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</si>
  <si>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</si>
  <si>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</si>
  <si>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</si>
  <si>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</si>
  <si>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</si>
  <si>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</si>
  <si>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</si>
  <si>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</si>
  <si>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</si>
  <si>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</si>
  <si>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</si>
  <si>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</si>
  <si>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</si>
  <si>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</si>
  <si>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</si>
  <si>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</si>
  <si>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</si>
  <si>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</si>
  <si>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</si>
  <si>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</si>
  <si>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</si>
  <si>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</si>
  <si>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</si>
  <si>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</si>
  <si>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</si>
  <si>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</si>
  <si>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</si>
  <si>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</si>
  <si>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</si>
  <si>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</si>
  <si>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</si>
  <si>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</si>
  <si>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</si>
  <si>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</si>
  <si>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</si>
  <si>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</si>
  <si>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</si>
  <si>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</si>
  <si>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</si>
  <si>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</si>
  <si>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</si>
  <si>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</si>
  <si>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</si>
  <si>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</si>
  <si>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</si>
  <si>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</si>
  <si>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</si>
  <si>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</si>
  <si>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</si>
  <si>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</si>
  <si>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</si>
  <si>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</si>
  <si>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</si>
  <si>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</si>
  <si>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</si>
  <si>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</si>
  <si>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</si>
  <si>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</si>
  <si>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</si>
  <si>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</si>
  <si>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</si>
  <si>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</si>
  <si>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</si>
  <si>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</si>
  <si>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</si>
  <si>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</si>
  <si>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</si>
  <si>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</si>
  <si>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</si>
  <si>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</si>
  <si>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</si>
  <si>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</si>
  <si>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</si>
  <si>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</si>
  <si>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</si>
  <si>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</si>
  <si>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</si>
  <si>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</si>
  <si>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</si>
  <si>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</si>
  <si>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</si>
  <si>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</si>
  <si>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</si>
  <si>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</si>
  <si>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</si>
  <si>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</si>
  <si>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</si>
  <si>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</si>
  <si>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</si>
  <si>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</si>
  <si>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</si>
  <si>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</si>
  <si>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</si>
  <si>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</si>
  <si>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</si>
  <si>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</si>
  <si>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</si>
  <si>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</si>
  <si>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</si>
  <si>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</si>
  <si>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</si>
  <si>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</si>
  <si>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</si>
  <si>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</si>
  <si>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</si>
  <si>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</si>
  <si>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</si>
  <si>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</si>
  <si>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</si>
  <si>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</si>
  <si>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</si>
  <si>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</si>
  <si>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</si>
  <si>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</si>
  <si>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</si>
  <si>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</si>
  <si>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</si>
  <si>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</si>
  <si>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</si>
  <si>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</si>
  <si>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</si>
  <si>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</si>
  <si>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</si>
  <si>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</si>
  <si>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</si>
  <si>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</si>
  <si>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</si>
  <si>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</si>
  <si>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</si>
  <si>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</si>
  <si>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</si>
  <si>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</si>
  <si>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</si>
  <si>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</si>
  <si>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</si>
  <si>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</si>
  <si>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</si>
  <si>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</si>
  <si>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</si>
  <si>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</si>
  <si>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</si>
  <si>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</si>
  <si>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</si>
  <si>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</si>
  <si>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</si>
  <si>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</si>
  <si>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</si>
  <si>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</si>
  <si>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</si>
  <si>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</si>
  <si>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</si>
  <si>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</si>
  <si>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</si>
  <si>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</si>
  <si>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</si>
  <si>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</si>
  <si>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</si>
  <si>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</si>
  <si>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</si>
  <si>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</si>
  <si>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</si>
  <si>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</si>
  <si>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</si>
  <si>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</si>
  <si>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</si>
  <si>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</si>
  <si>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</si>
  <si>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</si>
  <si>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</si>
  <si>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</si>
  <si>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</si>
  <si>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</si>
  <si>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</si>
  <si>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</si>
  <si>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</si>
  <si>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</si>
  <si>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</si>
  <si>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</si>
  <si>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</si>
  <si>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</si>
  <si>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</si>
  <si>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</si>
  <si>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</si>
  <si>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</si>
  <si>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</si>
  <si>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</si>
  <si>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</si>
  <si>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</si>
  <si>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</si>
  <si>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</si>
  <si>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</si>
  <si>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</si>
  <si>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</si>
  <si>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</si>
  <si>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</si>
  <si>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</si>
  <si>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</si>
  <si>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</si>
  <si>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</si>
  <si>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</si>
  <si>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</si>
  <si>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</si>
  <si>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</si>
  <si>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</si>
  <si>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</si>
  <si>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</si>
  <si>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</si>
  <si>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</si>
  <si>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</si>
  <si>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</si>
  <si>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</si>
  <si>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</si>
  <si>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</si>
  <si>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</si>
  <si>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</si>
  <si>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</si>
  <si>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</si>
  <si>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</si>
  <si>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</si>
  <si>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</si>
  <si>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</si>
  <si>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</si>
  <si>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</si>
  <si>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</si>
  <si>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</si>
  <si>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</si>
  <si>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</si>
  <si>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</si>
  <si>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</si>
  <si>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</si>
  <si>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</si>
  <si>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</si>
  <si>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</si>
  <si>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</si>
  <si>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</si>
  <si>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</si>
  <si>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</si>
  <si>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</si>
  <si>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</si>
  <si>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</si>
  <si>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</si>
  <si>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</si>
  <si>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</si>
  <si>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</si>
  <si>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</si>
  <si>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</si>
  <si>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</si>
  <si>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</si>
  <si>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</si>
  <si>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</si>
  <si>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</si>
  <si>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</si>
  <si>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</si>
  <si>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</si>
  <si>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</si>
  <si>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</si>
  <si>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</si>
  <si>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</si>
  <si>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</si>
  <si>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</si>
  <si>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</si>
  <si>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</si>
  <si>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</si>
  <si>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</si>
  <si>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</si>
  <si>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</si>
  <si>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</si>
  <si>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</si>
  <si>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</si>
  <si>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</si>
  <si>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</si>
  <si>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</si>
  <si>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</si>
  <si>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</si>
  <si>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</si>
  <si>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</si>
  <si>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</si>
  <si>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</si>
  <si>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</si>
  <si>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</si>
  <si>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</si>
  <si>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</si>
  <si>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</si>
  <si>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</si>
  <si>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</si>
  <si>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</si>
  <si>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</si>
  <si>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</si>
  <si>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</si>
  <si>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</si>
  <si>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</si>
  <si>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</si>
  <si>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</si>
  <si>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</si>
  <si>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</si>
  <si>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</si>
  <si>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</si>
  <si>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</si>
  <si>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</si>
  <si>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</si>
  <si>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</si>
  <si>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</si>
  <si>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</si>
  <si>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</si>
  <si>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</si>
  <si>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</si>
  <si>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</si>
  <si>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</si>
  <si>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</si>
  <si>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</si>
  <si>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</si>
  <si>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</si>
  <si>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</si>
  <si>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</si>
  <si>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</si>
  <si>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</si>
  <si>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</si>
  <si>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</si>
  <si>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</si>
  <si>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</si>
  <si>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</si>
  <si>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</si>
  <si>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</si>
  <si>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</si>
  <si>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</si>
  <si>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</si>
  <si>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</si>
  <si>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</si>
  <si>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</si>
  <si>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</si>
  <si>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</si>
  <si>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</si>
  <si>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</si>
  <si>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</si>
  <si>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</si>
  <si>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</si>
  <si>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</si>
  <si>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</si>
  <si>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</si>
  <si>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</si>
  <si>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</si>
  <si>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</si>
  <si>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</si>
  <si>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</si>
  <si>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</si>
  <si>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</si>
  <si>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</si>
  <si>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</si>
  <si>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</si>
  <si>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</si>
  <si>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</si>
  <si>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</si>
  <si>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</si>
  <si>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</si>
  <si>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</si>
  <si>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</si>
  <si>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</si>
  <si>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</si>
  <si>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</si>
  <si>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</si>
  <si>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</si>
  <si>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</si>
  <si>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</si>
  <si>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</si>
  <si>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</si>
  <si>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</si>
  <si>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</si>
  <si>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</si>
  <si>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</si>
  <si>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</si>
  <si>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</si>
  <si>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</si>
  <si>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</si>
  <si>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</si>
  <si>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</si>
  <si>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</si>
  <si>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</si>
  <si>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</si>
  <si>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</si>
  <si>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</si>
  <si>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</si>
  <si>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</si>
  <si>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</si>
  <si>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</si>
  <si>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</si>
  <si>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</si>
  <si>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</si>
  <si>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</si>
  <si>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</si>
  <si>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</si>
  <si>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</si>
  <si>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</si>
  <si>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</si>
  <si>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</si>
  <si>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</si>
  <si>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</si>
  <si>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</si>
  <si>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</si>
  <si>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</si>
  <si>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</si>
  <si>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</si>
  <si>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</si>
  <si>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</si>
  <si>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</si>
  <si>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</si>
  <si>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</si>
  <si>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</si>
  <si>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</si>
  <si>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</si>
  <si>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</si>
  <si>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</si>
  <si>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</si>
  <si>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</si>
  <si>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</si>
  <si>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</si>
  <si>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</si>
  <si>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</si>
  <si>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</si>
  <si>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</si>
  <si>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</si>
  <si>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</si>
  <si>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</si>
  <si>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</si>
  <si>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</si>
  <si>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</si>
  <si>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</si>
  <si>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</si>
  <si>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</si>
  <si>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</si>
  <si>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</si>
  <si>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</si>
  <si>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</si>
  <si>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</si>
  <si>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</si>
  <si>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</si>
  <si>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</si>
  <si>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</si>
  <si>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</si>
  <si>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</si>
  <si>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</si>
  <si>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</si>
  <si>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</si>
  <si>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</si>
  <si>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</si>
  <si>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</si>
  <si>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</si>
  <si>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</si>
  <si>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</si>
  <si>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</si>
  <si>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</si>
  <si>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</si>
  <si>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</si>
  <si>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</si>
  <si>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</si>
  <si>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</si>
  <si>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</si>
  <si>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</si>
  <si>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</si>
  <si>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</si>
  <si>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</si>
  <si>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</si>
  <si>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</si>
  <si>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</si>
  <si>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</si>
  <si>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</si>
  <si>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</si>
  <si>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</si>
  <si>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</si>
  <si>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</si>
  <si>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</si>
  <si>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</si>
  <si>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</si>
  <si>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</si>
  <si>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</si>
  <si>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</si>
  <si>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</si>
  <si>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</si>
  <si>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</si>
  <si>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</si>
  <si>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</si>
  <si>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</si>
  <si>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</si>
  <si>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</si>
  <si>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</si>
  <si>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</si>
  <si>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</si>
  <si>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</si>
  <si>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</si>
  <si>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</si>
  <si>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</si>
  <si>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</si>
  <si>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</si>
  <si>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</si>
  <si>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</si>
  <si>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</si>
  <si>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</si>
  <si>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</si>
  <si>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</si>
  <si>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</si>
  <si>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</si>
  <si>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</si>
  <si>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</si>
  <si>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</si>
  <si>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</si>
  <si>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</si>
  <si>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</si>
  <si>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</si>
  <si>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</si>
  <si>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</si>
  <si>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</si>
  <si>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</si>
  <si>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</si>
  <si>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</si>
  <si>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</si>
  <si>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</si>
  <si>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</si>
  <si>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</si>
  <si>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</si>
  <si>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</si>
  <si>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</si>
  <si>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</si>
  <si>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</si>
  <si>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</si>
  <si>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</si>
  <si>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</si>
  <si>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</si>
  <si>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</si>
  <si>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</si>
  <si>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</si>
  <si>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</si>
  <si>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</si>
  <si>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</si>
  <si>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</si>
  <si>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</si>
  <si>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</si>
  <si>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</si>
  <si>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</si>
  <si>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</si>
  <si>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</si>
  <si>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</si>
  <si>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</si>
  <si>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</si>
  <si>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</si>
  <si>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</si>
  <si>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</si>
  <si>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</si>
  <si>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</si>
  <si>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</si>
  <si>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</si>
  <si>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</si>
  <si>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</si>
  <si>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</si>
  <si>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</si>
  <si>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</si>
  <si>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</si>
  <si>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</si>
  <si>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</si>
  <si>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</si>
  <si>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</si>
  <si>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</si>
  <si>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</si>
  <si>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</si>
  <si>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</si>
  <si>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</si>
  <si>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</si>
  <si>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</si>
  <si>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</si>
  <si>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</si>
  <si>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</si>
  <si>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</si>
  <si>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</si>
  <si>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</si>
  <si>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</si>
  <si>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</si>
  <si>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</si>
  <si>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</si>
  <si>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</si>
  <si>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</si>
  <si>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</si>
  <si>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</si>
  <si>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</si>
  <si>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</si>
  <si>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</si>
  <si>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</si>
  <si>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</si>
  <si>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</si>
  <si>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</si>
  <si>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</si>
  <si>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</si>
  <si>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</si>
  <si>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</si>
  <si>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</si>
  <si>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</si>
  <si>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</si>
  <si>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</si>
  <si>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</si>
  <si>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</si>
  <si>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</si>
  <si>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</si>
  <si>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</si>
  <si>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</si>
  <si>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</si>
  <si>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</si>
  <si>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</si>
  <si>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</si>
  <si>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</si>
  <si>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</si>
  <si>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</si>
  <si>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</si>
  <si>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</si>
  <si>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</si>
  <si>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</si>
  <si>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</si>
  <si>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</si>
  <si>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</si>
  <si>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</si>
  <si>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</si>
  <si>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</si>
  <si>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</si>
  <si>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</si>
  <si>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</si>
  <si>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</si>
  <si>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</si>
  <si>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</si>
  <si>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</si>
  <si>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</si>
  <si>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</si>
  <si>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</si>
  <si>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</si>
  <si>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</si>
  <si>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</si>
  <si>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</si>
  <si>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</si>
  <si>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</si>
  <si>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</si>
  <si>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</si>
  <si>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</si>
  <si>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</si>
  <si>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</si>
  <si>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</si>
  <si>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</si>
  <si>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</si>
  <si>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</si>
  <si>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</si>
  <si>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</si>
  <si>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</si>
  <si>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</si>
  <si>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</si>
  <si>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</si>
  <si>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</si>
  <si>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</si>
  <si>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</si>
  <si>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</si>
  <si>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</si>
  <si>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</si>
  <si>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</si>
  <si>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</si>
  <si>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</si>
  <si>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</si>
  <si>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</si>
  <si>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</si>
  <si>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</si>
  <si>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</si>
  <si>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</si>
  <si>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</si>
  <si>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</si>
  <si>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</si>
  <si>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</si>
  <si>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</si>
  <si>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</si>
  <si>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</si>
  <si>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</si>
  <si>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</si>
  <si>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</si>
  <si>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</si>
  <si>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</si>
  <si>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</si>
  <si>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</si>
  <si>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</si>
  <si>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</si>
  <si>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</si>
  <si>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</si>
  <si>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</si>
  <si>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</si>
  <si>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</si>
  <si>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</si>
  <si>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</si>
  <si>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</si>
  <si>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</si>
  <si>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</si>
  <si>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</si>
  <si>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</si>
  <si>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</si>
  <si>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</si>
  <si>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</si>
  <si>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</si>
  <si>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</si>
  <si>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</si>
  <si>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</si>
  <si>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</si>
  <si>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</si>
  <si>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</si>
  <si>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</si>
  <si>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</si>
  <si>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</si>
  <si>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</si>
  <si>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</si>
  <si>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</si>
  <si>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</si>
  <si>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</si>
  <si>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</si>
  <si>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</si>
  <si>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</si>
  <si>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</si>
  <si>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</si>
  <si>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</si>
  <si>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</si>
  <si>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</si>
  <si>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</si>
  <si>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</si>
  <si>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</si>
  <si>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</si>
  <si>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</si>
  <si>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</si>
  <si>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</si>
  <si>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</si>
  <si>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</si>
  <si>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</si>
  <si>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</si>
  <si>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</si>
  <si>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</si>
  <si>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</si>
  <si>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</si>
  <si>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</si>
  <si>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</si>
  <si>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</si>
  <si>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</si>
  <si>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</si>
  <si>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</si>
  <si>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</si>
  <si>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</si>
  <si>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</si>
  <si>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</si>
  <si>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</si>
  <si>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</si>
  <si>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</si>
  <si>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</si>
  <si>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</si>
  <si>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</si>
  <si>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</si>
  <si>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</si>
  <si>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</si>
  <si>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</si>
  <si>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</si>
  <si>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</si>
  <si>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</si>
  <si>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</si>
  <si>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</si>
  <si>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</si>
  <si>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</si>
  <si>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</si>
  <si>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</si>
  <si>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</si>
  <si>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</si>
  <si>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</si>
  <si>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</si>
  <si>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</si>
  <si>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</si>
  <si>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</si>
  <si>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</si>
  <si>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</si>
  <si>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</si>
  <si>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</si>
  <si>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</si>
  <si>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</si>
  <si>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</si>
  <si>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</si>
  <si>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</si>
  <si>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</si>
  <si>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</si>
  <si>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</si>
  <si>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</si>
  <si>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</si>
  <si>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</si>
  <si>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</si>
  <si>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</si>
  <si>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</si>
  <si>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</si>
  <si>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</si>
  <si>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</si>
  <si>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</si>
  <si>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</si>
  <si>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</si>
  <si>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</si>
  <si>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</si>
  <si>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</si>
  <si>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</si>
  <si>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</si>
  <si>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</si>
  <si>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</si>
  <si>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</si>
  <si>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</si>
  <si>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</si>
  <si>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</si>
  <si>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</si>
  <si>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</si>
  <si>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</si>
  <si>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</si>
  <si>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</si>
  <si>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</si>
  <si>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</si>
  <si>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</si>
  <si>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</si>
  <si>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</si>
  <si>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</si>
  <si>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</si>
  <si>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</si>
  <si>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</si>
  <si>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</si>
  <si>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</si>
  <si>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</si>
  <si>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</si>
  <si>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</si>
  <si>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</si>
  <si>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</si>
  <si>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</si>
  <si>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</si>
  <si>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</si>
  <si>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</si>
  <si>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</si>
  <si>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</si>
  <si>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</si>
  <si>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</si>
  <si>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</si>
  <si>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</si>
  <si>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</si>
  <si>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</si>
  <si>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</si>
  <si>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</si>
  <si>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</si>
  <si>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</si>
  <si>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</si>
  <si>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</si>
  <si>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</si>
  <si>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</si>
  <si>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</si>
  <si>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</si>
  <si>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</si>
  <si>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</si>
  <si>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</si>
  <si>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</si>
  <si>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</si>
  <si>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</si>
  <si>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</si>
  <si>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</si>
  <si>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</si>
  <si>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</si>
  <si>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</si>
  <si>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</si>
  <si>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</si>
  <si>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</si>
  <si>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</si>
  <si>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</si>
  <si>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</si>
  <si>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</si>
  <si>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</si>
  <si>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</si>
  <si>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</si>
  <si>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</si>
  <si>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</si>
  <si>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</si>
  <si>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</si>
  <si>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</si>
  <si>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</si>
  <si>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</si>
  <si>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</si>
  <si>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</si>
  <si>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</si>
  <si>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</si>
  <si>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</si>
  <si>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</si>
  <si>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</si>
  <si>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</si>
  <si>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</si>
  <si>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</si>
  <si>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</si>
  <si>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</si>
  <si>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</si>
  <si>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</si>
  <si>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</si>
  <si>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</si>
  <si>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</si>
  <si>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</si>
  <si>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</si>
  <si>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</si>
  <si>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</si>
  <si>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</si>
  <si>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</si>
  <si>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</si>
  <si>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</si>
  <si>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</si>
  <si>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</si>
  <si>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</si>
  <si>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</si>
  <si>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</si>
  <si>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</si>
  <si>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</si>
  <si>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</si>
  <si>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</si>
  <si>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</si>
  <si>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</si>
  <si>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</si>
  <si>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</si>
  <si>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</si>
  <si>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</si>
  <si>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</si>
  <si>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</si>
  <si>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</si>
  <si>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</si>
  <si>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</si>
  <si>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</si>
  <si>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</si>
  <si>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</si>
  <si>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</si>
  <si>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</si>
  <si>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</si>
  <si>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</si>
  <si>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</si>
  <si>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</si>
  <si>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</si>
  <si>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</si>
  <si>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</si>
  <si>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</si>
  <si>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</si>
  <si>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</si>
  <si>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</si>
  <si>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</si>
  <si>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</si>
  <si>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</si>
  <si>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</si>
  <si>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</si>
  <si>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</si>
  <si>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</si>
  <si>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</si>
  <si>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</si>
  <si>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</si>
  <si>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</si>
  <si>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</si>
  <si>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</si>
  <si>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</si>
  <si>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</si>
  <si>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</si>
  <si>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</si>
  <si>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</si>
  <si>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</si>
  <si>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</si>
  <si>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</si>
  <si>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</si>
  <si>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</si>
  <si>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</si>
  <si>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</si>
  <si>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</si>
  <si>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</si>
  <si>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</si>
  <si>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</si>
  <si>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</si>
  <si>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</si>
  <si>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</si>
  <si>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</si>
  <si>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</si>
  <si>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</si>
  <si>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</si>
  <si>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</si>
  <si>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</si>
  <si>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</si>
  <si>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</si>
  <si>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</si>
  <si>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</si>
  <si>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</si>
  <si>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</si>
  <si>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</si>
  <si>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</si>
  <si>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</si>
  <si>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</si>
  <si>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</si>
  <si>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</si>
  <si>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</si>
  <si>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</si>
  <si>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</si>
  <si>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</si>
  <si>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</si>
  <si>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</si>
  <si>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</si>
  <si>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</si>
  <si>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</si>
  <si>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</si>
  <si>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</si>
  <si>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</si>
  <si>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</si>
  <si>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</si>
  <si>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</si>
  <si>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</si>
  <si>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</si>
  <si>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</si>
  <si>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</si>
  <si>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</si>
  <si>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</si>
  <si>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</si>
  <si>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</si>
  <si>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</si>
  <si>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</si>
  <si>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</si>
  <si>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</si>
  <si>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</si>
  <si>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</si>
  <si>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</si>
  <si>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</si>
  <si>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</si>
  <si>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</si>
  <si>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</si>
  <si>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</si>
  <si>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</si>
  <si>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</si>
  <si>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</si>
  <si>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</si>
  <si>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</si>
  <si>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</si>
  <si>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</si>
  <si>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</si>
  <si>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</si>
  <si>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</si>
  <si>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</si>
  <si>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</si>
  <si>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</si>
  <si>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</si>
  <si>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</si>
  <si>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</si>
  <si>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</si>
  <si>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</si>
  <si>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</si>
  <si>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</si>
  <si>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</si>
  <si>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</si>
  <si>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</si>
  <si>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</si>
  <si>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</si>
  <si>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</si>
  <si>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</si>
  <si>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</si>
  <si>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</si>
  <si>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</si>
  <si>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</si>
  <si>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</si>
  <si>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</si>
  <si>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</si>
  <si>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</si>
  <si>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</si>
  <si>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</si>
  <si>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</si>
  <si>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</si>
  <si>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</si>
  <si>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</si>
  <si>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</si>
  <si>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</si>
  <si>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</si>
  <si>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</si>
  <si>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</si>
  <si>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</si>
  <si>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</si>
  <si>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</si>
  <si>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</si>
  <si>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</si>
  <si>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</si>
  <si>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</si>
  <si>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</si>
  <si>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</si>
  <si>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</si>
  <si>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</si>
  <si>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</si>
  <si>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</si>
  <si>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</si>
  <si>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</si>
  <si>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</si>
  <si>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</si>
  <si>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</si>
  <si>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</si>
  <si>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</si>
  <si>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</si>
  <si>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</si>
  <si>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</si>
  <si>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</si>
  <si>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</si>
  <si>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</si>
  <si>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</si>
  <si>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</si>
  <si>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</si>
  <si>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</si>
  <si>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</si>
  <si>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</si>
  <si>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</si>
  <si>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</si>
  <si>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</si>
  <si>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</si>
  <si>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</si>
  <si>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</si>
  <si>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</si>
  <si>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</si>
  <si>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</si>
  <si>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</si>
  <si>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</si>
  <si>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</si>
  <si>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</si>
  <si>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</si>
  <si>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</si>
  <si>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</si>
  <si>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</si>
  <si>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</si>
  <si>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</si>
  <si>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</si>
  <si>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</si>
  <si>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</si>
  <si>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</si>
  <si>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</si>
  <si>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</si>
  <si>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</si>
  <si>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</si>
  <si>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</si>
  <si>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</si>
  <si>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</si>
  <si>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</si>
  <si>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</si>
  <si>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</si>
  <si>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</si>
  <si>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</si>
  <si>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</si>
  <si>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</si>
  <si>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</si>
  <si>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</si>
  <si>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</si>
  <si>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</si>
  <si>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</si>
  <si>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</si>
  <si>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</si>
  <si>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</si>
  <si>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</si>
  <si>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</si>
  <si>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</si>
  <si>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</si>
  <si>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</si>
  <si>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</si>
  <si>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</si>
  <si>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</si>
  <si>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</si>
  <si>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</si>
  <si>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</si>
  <si>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</si>
  <si>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</si>
  <si>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</si>
  <si>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</si>
  <si>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</si>
  <si>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</si>
  <si>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</si>
  <si>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</si>
  <si>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</si>
  <si>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</si>
  <si>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</si>
  <si>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</si>
  <si>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</si>
  <si>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</si>
  <si>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</si>
  <si>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</si>
  <si>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</si>
  <si>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</si>
  <si>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</si>
  <si>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</si>
  <si>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</si>
  <si>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</si>
  <si>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</si>
  <si>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</si>
  <si>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</si>
  <si>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</si>
  <si>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</si>
  <si>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</si>
  <si>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</si>
  <si>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</si>
  <si>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</si>
  <si>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</si>
  <si>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</si>
  <si>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</si>
  <si>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</si>
  <si>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</si>
  <si>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</si>
  <si>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</si>
  <si>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</si>
  <si>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</si>
  <si>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</si>
  <si>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</si>
  <si>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</si>
  <si>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</si>
  <si>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</si>
  <si>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</si>
  <si>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</si>
  <si>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</si>
  <si>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</si>
  <si>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</si>
  <si>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</si>
  <si>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</si>
  <si>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</si>
  <si>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</si>
  <si>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</si>
  <si>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</si>
  <si>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</si>
  <si>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</si>
  <si>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</si>
  <si>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</si>
  <si>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</si>
  <si>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</si>
  <si>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</si>
  <si>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</si>
  <si>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</si>
  <si>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</si>
  <si>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</si>
  <si>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</si>
  <si>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</si>
  <si>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</si>
  <si>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</si>
  <si>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</si>
  <si>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</si>
  <si>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</si>
  <si>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</si>
  <si>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</si>
  <si>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</si>
  <si>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</si>
  <si>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</si>
  <si>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</si>
  <si>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</si>
  <si>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</si>
  <si>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</si>
  <si>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</si>
  <si>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</si>
  <si>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</si>
  <si>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</si>
  <si>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</si>
  <si>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</si>
  <si>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</si>
  <si>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</si>
  <si>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</si>
  <si>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</si>
  <si>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</si>
  <si>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</si>
  <si>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</si>
  <si>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</si>
  <si>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</si>
  <si>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</si>
  <si>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</si>
  <si>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</si>
  <si>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</si>
  <si>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</si>
  <si>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</si>
  <si>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</si>
  <si>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</si>
  <si>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</si>
  <si>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</si>
  <si>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</si>
  <si>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</si>
  <si>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</si>
  <si>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</si>
  <si>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</si>
  <si>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</si>
  <si>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</si>
  <si>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</si>
  <si>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</si>
  <si>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</si>
  <si>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</si>
  <si>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</si>
  <si>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</si>
  <si>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</si>
  <si>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</si>
  <si>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</si>
  <si>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</si>
  <si>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</si>
  <si>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</si>
  <si>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</si>
  <si>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</si>
  <si>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</si>
  <si>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</si>
  <si>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</si>
  <si>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</si>
  <si>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</si>
  <si>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</si>
  <si>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</si>
  <si>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</si>
  <si>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</si>
  <si>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</si>
  <si>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</si>
  <si>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</si>
  <si>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</si>
  <si>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</si>
  <si>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</si>
  <si>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</si>
  <si>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</si>
  <si>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</si>
  <si>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</si>
  <si>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</si>
  <si>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</si>
  <si>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</si>
  <si>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</si>
  <si>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</si>
  <si>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</si>
  <si>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</si>
  <si>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</si>
  <si>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</si>
  <si>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</si>
  <si>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</si>
  <si>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</si>
  <si>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</si>
  <si>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</si>
  <si>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</si>
  <si>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</si>
  <si>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</si>
  <si>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</si>
  <si>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</si>
  <si>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</si>
  <si>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</si>
  <si>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</si>
  <si>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</si>
  <si>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</si>
  <si>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</si>
  <si>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</si>
  <si>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</si>
  <si>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</si>
  <si>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</si>
  <si>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</si>
  <si>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</si>
  <si>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</si>
  <si>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</si>
  <si>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</si>
  <si>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</si>
  <si>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</si>
  <si>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</si>
  <si>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</si>
  <si>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</si>
  <si>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</si>
  <si>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</si>
  <si>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</si>
  <si>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</si>
  <si>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</si>
  <si>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</si>
  <si>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</si>
  <si>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</si>
  <si>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</si>
  <si>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</si>
  <si>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</si>
  <si>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</si>
  <si>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</si>
  <si>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</si>
  <si>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</si>
  <si>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</si>
  <si>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</si>
  <si>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</si>
  <si>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</si>
  <si>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</si>
  <si>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</si>
  <si>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</si>
  <si>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</si>
  <si>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</si>
  <si>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</si>
  <si>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</si>
  <si>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</si>
  <si>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</si>
  <si>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</si>
  <si>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</si>
  <si>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</si>
  <si>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</si>
  <si>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</si>
  <si>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</si>
  <si>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</si>
  <si>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</si>
  <si>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</si>
  <si>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</si>
  <si>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</si>
  <si>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</si>
  <si>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</si>
  <si>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</si>
  <si>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</si>
  <si>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</si>
  <si>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</si>
  <si>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</si>
  <si>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</si>
  <si>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</si>
  <si>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</si>
  <si>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</si>
  <si>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</si>
  <si>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</si>
  <si>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</si>
  <si>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</si>
  <si>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</si>
  <si>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</si>
  <si>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</si>
  <si>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</si>
  <si>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</si>
  <si>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</si>
  <si>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</si>
  <si>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</si>
  <si>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</si>
  <si>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</si>
  <si>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</si>
  <si>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</si>
  <si>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</si>
  <si>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</si>
  <si>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</si>
  <si>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</si>
  <si>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</si>
  <si>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</si>
  <si>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</si>
  <si>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</si>
  <si>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</si>
  <si>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</si>
  <si>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</si>
  <si>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</si>
  <si>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</si>
  <si>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</si>
  <si>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</si>
  <si>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</si>
  <si>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</si>
  <si>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</si>
  <si>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</si>
  <si>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</si>
  <si>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</si>
  <si>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</si>
  <si>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</si>
  <si>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</si>
  <si>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</si>
  <si>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</si>
  <si>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</si>
  <si>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</si>
  <si>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</si>
  <si>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</si>
  <si>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</si>
  <si>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</si>
  <si>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</si>
  <si>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</si>
  <si>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</si>
  <si>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</si>
  <si>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</si>
  <si>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</si>
  <si>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</si>
  <si>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</si>
  <si>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</si>
  <si>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</si>
  <si>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</si>
  <si>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</si>
  <si>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</si>
  <si>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</si>
  <si>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</si>
  <si>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</si>
  <si>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</si>
  <si>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</si>
  <si>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</si>
  <si>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</si>
  <si>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</si>
  <si>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</si>
  <si>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</si>
  <si>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</si>
  <si>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</si>
  <si>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</si>
  <si>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</si>
  <si>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</si>
  <si>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</si>
  <si>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</si>
  <si>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</si>
  <si>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</si>
  <si>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</si>
  <si>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</si>
  <si>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</si>
  <si>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</si>
  <si>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</si>
  <si>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</si>
  <si>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</si>
  <si>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</si>
  <si>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</si>
  <si>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</si>
  <si>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</si>
  <si>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</si>
  <si>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</si>
  <si>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</si>
  <si>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</si>
  <si>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</si>
  <si>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</si>
  <si>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</si>
  <si>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</si>
  <si>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</si>
  <si>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</si>
  <si>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</si>
  <si>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</si>
  <si>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</si>
  <si>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</si>
  <si>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</si>
  <si>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</si>
  <si>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</si>
  <si>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</si>
  <si>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</si>
  <si>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</si>
  <si>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</si>
  <si>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</si>
  <si>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</si>
  <si>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</si>
  <si>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</si>
  <si>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</si>
  <si>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</si>
  <si>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</si>
  <si>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</si>
  <si>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</si>
  <si>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</si>
  <si>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</si>
  <si>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</si>
  <si>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</si>
  <si>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</si>
  <si>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</si>
  <si>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</si>
  <si>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</si>
  <si>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</si>
  <si>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</si>
  <si>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</si>
  <si>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</si>
  <si>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</si>
  <si>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</si>
  <si>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</si>
  <si>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</si>
  <si>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</si>
  <si>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</si>
  <si>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</si>
  <si>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</si>
  <si>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</si>
  <si>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</si>
  <si>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</si>
  <si>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</si>
  <si>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</si>
  <si>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</si>
  <si>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</si>
  <si>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</si>
  <si>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</si>
  <si>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</si>
  <si>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</si>
  <si>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</si>
  <si>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</si>
  <si>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</si>
  <si>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</si>
  <si>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</si>
  <si>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</si>
  <si>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</si>
  <si>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</si>
  <si>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</si>
  <si>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</si>
  <si>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</si>
  <si>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</si>
  <si>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</si>
  <si>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</si>
  <si>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</si>
  <si>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</si>
  <si>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</si>
  <si>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</si>
  <si>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</si>
  <si>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</si>
  <si>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</si>
  <si>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</si>
  <si>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</si>
  <si>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</si>
  <si>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</si>
  <si>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</si>
  <si>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</si>
  <si>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</si>
  <si>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</si>
  <si>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</si>
  <si>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</si>
  <si>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</si>
  <si>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</si>
  <si>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</si>
  <si>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</si>
  <si>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</si>
  <si>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</si>
  <si>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</si>
  <si>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</si>
  <si>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</si>
  <si>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</si>
  <si>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</si>
  <si>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</si>
  <si>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</si>
  <si>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</si>
  <si>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</si>
  <si>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</si>
  <si>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</si>
  <si>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</si>
  <si>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</si>
  <si>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</si>
  <si>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</si>
  <si>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</si>
  <si>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</si>
  <si>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</si>
  <si>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</si>
  <si>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</si>
  <si>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</si>
  <si>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</si>
  <si>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</si>
  <si>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</si>
  <si>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</si>
  <si>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</si>
  <si>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</si>
  <si>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</si>
  <si>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</si>
  <si>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</si>
  <si>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</si>
  <si>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</si>
  <si>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</si>
  <si>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</si>
  <si>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</si>
  <si>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</si>
  <si>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</si>
  <si>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</si>
  <si>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</si>
  <si>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</si>
  <si>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</si>
  <si>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</si>
  <si>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</si>
  <si>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</si>
  <si>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</si>
  <si>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</si>
  <si>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</si>
  <si>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</si>
  <si>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</si>
  <si>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</si>
  <si>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</si>
  <si>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</si>
  <si>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</si>
  <si>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</si>
  <si>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</si>
  <si>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</si>
  <si>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</si>
  <si>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</si>
  <si>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</si>
  <si>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</si>
  <si>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</si>
  <si>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</si>
  <si>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</si>
  <si>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</si>
  <si>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</si>
  <si>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</si>
  <si>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</si>
  <si>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</si>
  <si>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</si>
  <si>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</si>
  <si>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</si>
  <si>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</si>
  <si>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</si>
  <si>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</si>
  <si>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</si>
  <si>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</si>
  <si>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</si>
  <si>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</si>
  <si>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</si>
  <si>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</si>
  <si>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</si>
  <si>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</si>
  <si>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</si>
  <si>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</si>
  <si>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</si>
  <si>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</si>
  <si>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</si>
  <si>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</si>
  <si>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</si>
  <si>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</si>
  <si>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</si>
  <si>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</si>
  <si>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</si>
  <si>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</si>
  <si>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</si>
  <si>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</si>
  <si>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</si>
  <si>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</si>
  <si>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</si>
  <si>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</si>
  <si>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</si>
  <si>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</si>
  <si>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</si>
  <si>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</si>
  <si>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</si>
  <si>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</si>
  <si>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</si>
  <si>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</si>
  <si>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</si>
  <si>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</si>
  <si>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</si>
  <si>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</si>
  <si>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</si>
  <si>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</si>
  <si>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</si>
  <si>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</si>
  <si>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</si>
  <si>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</si>
  <si>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</si>
  <si>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</si>
  <si>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</si>
  <si>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</si>
  <si>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</si>
  <si>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</si>
  <si>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</si>
  <si>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</si>
  <si>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</si>
  <si>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</si>
  <si>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</si>
  <si>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</si>
  <si>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</si>
  <si>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</si>
  <si>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</si>
  <si>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</si>
  <si>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</si>
  <si>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</si>
  <si>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</si>
  <si>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</si>
  <si>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</si>
  <si>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</si>
  <si>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</si>
  <si>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</si>
  <si>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</si>
  <si>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</si>
  <si>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</si>
  <si>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</si>
  <si>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</si>
  <si>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</si>
  <si>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</si>
  <si>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</si>
  <si>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</si>
  <si>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</si>
  <si>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</si>
  <si>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</si>
  <si>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</si>
  <si>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</si>
  <si>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</si>
  <si>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</si>
  <si>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</si>
  <si>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</si>
  <si>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</si>
  <si>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</si>
  <si>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</si>
  <si>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</si>
  <si>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</si>
  <si>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</si>
  <si>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</si>
  <si>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</si>
  <si>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</si>
  <si>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</si>
  <si>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</si>
  <si>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</si>
  <si>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</si>
  <si>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</si>
  <si>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</si>
  <si>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</si>
  <si>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</si>
  <si>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</si>
  <si>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</si>
  <si>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</si>
  <si>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</si>
  <si>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</si>
  <si>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</si>
  <si>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</si>
  <si>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</si>
  <si>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</si>
  <si>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</si>
  <si>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</si>
  <si>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</si>
  <si>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</si>
  <si>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</si>
  <si>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</si>
  <si>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</si>
  <si>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</si>
  <si>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</si>
  <si>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</si>
  <si>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</si>
  <si>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</si>
  <si>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</si>
  <si>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</si>
  <si>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</si>
  <si>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</si>
  <si>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</si>
  <si>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</si>
  <si>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</si>
  <si>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</si>
  <si>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</si>
  <si>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</si>
  <si>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</si>
  <si>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</si>
  <si>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</si>
  <si>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</si>
  <si>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</si>
  <si>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</si>
  <si>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</si>
  <si>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</si>
  <si>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</si>
  <si>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</si>
  <si>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</si>
  <si>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</si>
  <si>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</si>
  <si>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</si>
  <si>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</si>
  <si>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</si>
  <si>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</si>
  <si>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</si>
  <si>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</si>
  <si>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</si>
  <si>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</si>
  <si>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</si>
  <si>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</si>
  <si>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</si>
  <si>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</si>
  <si>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</si>
  <si>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</si>
  <si>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</si>
  <si>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</si>
  <si>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</si>
  <si>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</si>
  <si>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</si>
  <si>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</si>
  <si>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</si>
  <si>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</si>
  <si>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</si>
  <si>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</si>
  <si>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</si>
  <si>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</si>
  <si>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</si>
  <si>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</si>
  <si>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</si>
  <si>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</si>
  <si>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</si>
  <si>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</si>
  <si>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</si>
  <si>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</si>
  <si>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</si>
  <si>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</si>
  <si>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</si>
  <si>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</si>
  <si>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</si>
  <si>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</si>
  <si>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</si>
  <si>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</si>
  <si>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</si>
  <si>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</si>
  <si>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</si>
  <si>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</si>
  <si>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</si>
  <si>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</si>
  <si>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</si>
  <si>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</si>
  <si>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</si>
  <si>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</si>
  <si>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</si>
  <si>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</si>
  <si>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</si>
  <si>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</si>
  <si>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</si>
  <si>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</si>
  <si>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</si>
  <si>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</si>
  <si>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</si>
  <si>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</si>
  <si>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</si>
  <si>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</si>
  <si>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</si>
  <si>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</si>
  <si>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</si>
  <si>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</si>
  <si>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</si>
  <si>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</si>
  <si>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</si>
  <si>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</si>
  <si>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</si>
  <si>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</si>
  <si>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</si>
  <si>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</si>
  <si>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</si>
  <si>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</si>
  <si>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</si>
  <si>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</si>
  <si>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</si>
  <si>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</si>
  <si>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</si>
  <si>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</si>
  <si>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</si>
  <si>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</si>
  <si>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</si>
  <si>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</si>
  <si>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</si>
  <si>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</si>
  <si>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</si>
  <si>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</si>
  <si>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</si>
  <si>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</si>
  <si>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</si>
  <si>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</si>
  <si>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</si>
  <si>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</si>
  <si>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</si>
  <si>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</si>
  <si>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</si>
  <si>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</si>
  <si>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</si>
  <si>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</si>
  <si>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</si>
  <si>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</si>
  <si>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</si>
  <si>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</si>
  <si>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</si>
  <si>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</si>
  <si>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</si>
  <si>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</si>
  <si>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</si>
  <si>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</si>
  <si>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</si>
  <si>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</si>
  <si>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</si>
  <si>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</si>
  <si>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</si>
  <si>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</si>
  <si>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</si>
  <si>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</si>
  <si>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</si>
  <si>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</si>
  <si>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</si>
  <si>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</si>
  <si>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</si>
  <si>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</si>
  <si>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</si>
  <si>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</si>
  <si>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</si>
  <si>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</si>
  <si>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</si>
  <si>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</si>
  <si>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</si>
  <si>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</si>
  <si>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</si>
  <si>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</si>
  <si>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</si>
  <si>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</si>
  <si>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</si>
  <si>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</si>
  <si>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</si>
  <si>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</si>
  <si>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</si>
  <si>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</si>
  <si>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</si>
  <si>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</si>
  <si>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</si>
  <si>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</si>
  <si>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</si>
  <si>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</si>
  <si>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</si>
  <si>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</si>
  <si>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</si>
  <si>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</si>
  <si>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</si>
  <si>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</si>
  <si>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</si>
  <si>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</si>
  <si>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</si>
  <si>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</si>
  <si>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</si>
  <si>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</si>
  <si>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</si>
  <si>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</si>
  <si>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</si>
  <si>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</si>
  <si>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</si>
  <si>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</si>
  <si>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</si>
  <si>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</si>
  <si>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</si>
  <si>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</si>
  <si>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</si>
  <si>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</si>
  <si>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</si>
  <si>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</si>
  <si>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</si>
  <si>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</si>
  <si>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</si>
  <si>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</si>
  <si>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</si>
  <si>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</si>
  <si>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</si>
  <si>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</si>
  <si>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</si>
  <si>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</si>
  <si>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</si>
  <si>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</si>
  <si>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</si>
  <si>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</si>
  <si>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</si>
  <si>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</si>
  <si>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</si>
  <si>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</si>
  <si>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</si>
  <si>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</si>
  <si>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</si>
  <si>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</si>
  <si>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</si>
  <si>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</si>
  <si>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</si>
  <si>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</si>
  <si>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</si>
  <si>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</si>
  <si>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</si>
  <si>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</si>
  <si>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</si>
  <si>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</si>
  <si>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</si>
  <si>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</si>
  <si>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</si>
  <si>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</si>
  <si>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</si>
  <si>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</si>
  <si>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</si>
  <si>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</si>
  <si>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</si>
  <si>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</si>
  <si>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</si>
  <si>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</si>
  <si>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</si>
  <si>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</si>
  <si>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</si>
  <si>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</si>
  <si>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</si>
  <si>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</si>
  <si>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</si>
  <si>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</si>
  <si>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</si>
  <si>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</si>
  <si>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</si>
  <si>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</si>
  <si>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</si>
  <si>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</si>
  <si>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</si>
  <si>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</si>
  <si>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</si>
  <si>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</si>
  <si>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</si>
  <si>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</si>
  <si>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</si>
  <si>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</si>
  <si>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</si>
  <si>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</si>
  <si>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</si>
  <si>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</si>
  <si>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</si>
  <si>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</si>
  <si>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</si>
  <si>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</si>
  <si>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</si>
  <si>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</si>
  <si>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</si>
  <si>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</si>
  <si>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</si>
  <si>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</si>
  <si>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</si>
  <si>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</si>
  <si>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</si>
  <si>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</si>
  <si>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</si>
  <si>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</si>
  <si>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</si>
  <si>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</si>
  <si>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</si>
  <si>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</si>
  <si>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</si>
  <si>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</si>
  <si>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</si>
  <si>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</si>
  <si>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</si>
  <si>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</si>
  <si>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</si>
  <si>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</si>
  <si>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</si>
  <si>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</si>
  <si>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</si>
  <si>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</si>
  <si>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</si>
  <si>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</si>
  <si>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</si>
  <si>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</si>
  <si>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</si>
  <si>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</si>
  <si>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</si>
  <si>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</si>
  <si>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</si>
  <si>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</si>
  <si>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</si>
  <si>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</si>
  <si>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</si>
  <si>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</si>
  <si>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</si>
  <si>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</si>
  <si>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</si>
  <si>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</si>
  <si>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</si>
  <si>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</si>
  <si>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</si>
  <si>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</si>
  <si>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</si>
  <si>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</si>
  <si>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</si>
  <si>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</si>
  <si>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</si>
  <si>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</si>
  <si>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</si>
  <si>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</si>
  <si>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</si>
  <si>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</si>
  <si>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</si>
  <si>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</si>
  <si>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</si>
  <si>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</si>
  <si>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</si>
  <si>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</si>
  <si>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</si>
  <si>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</si>
  <si>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</si>
  <si>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</si>
  <si>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</si>
  <si>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</si>
  <si>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</si>
  <si>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</si>
  <si>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</si>
  <si>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</si>
  <si>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</si>
  <si>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</si>
  <si>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</si>
  <si>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</si>
  <si>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</si>
  <si>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</si>
  <si>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</si>
  <si>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</si>
  <si>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</si>
  <si>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</si>
  <si>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</si>
  <si>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</si>
  <si>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</si>
  <si>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</si>
  <si>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</si>
  <si>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</si>
  <si>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</si>
  <si>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</si>
  <si>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</si>
  <si>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</si>
  <si>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</si>
  <si>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</si>
  <si>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</si>
  <si>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</si>
  <si>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</si>
  <si>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</si>
  <si>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</si>
  <si>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</si>
  <si>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</si>
  <si>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</si>
  <si>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</si>
  <si>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</si>
  <si>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</si>
  <si>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</si>
  <si>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</si>
  <si>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</si>
  <si>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</si>
  <si>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</si>
  <si>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</si>
  <si>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</si>
  <si>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</si>
  <si>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</si>
  <si>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</si>
  <si>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</si>
  <si>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</si>
  <si>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</si>
  <si>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</si>
  <si>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</si>
  <si>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</si>
  <si>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</si>
  <si>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</si>
  <si>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</si>
  <si>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</si>
  <si>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</si>
  <si>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</si>
  <si>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</si>
  <si>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</si>
  <si>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</si>
  <si>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</si>
  <si>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</si>
  <si>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</si>
  <si>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</si>
  <si>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</si>
  <si>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</si>
  <si>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</si>
  <si>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</si>
  <si>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</si>
  <si>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</si>
  <si>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</si>
  <si>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</si>
  <si>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</si>
  <si>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</si>
  <si>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</si>
  <si>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</si>
  <si>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</si>
  <si>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</si>
  <si>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</si>
  <si>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</si>
  <si>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</si>
  <si>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</si>
  <si>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</si>
  <si>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</si>
  <si>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</si>
  <si>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</si>
  <si>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</si>
  <si>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</si>
  <si>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</si>
  <si>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</si>
  <si>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</si>
  <si>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</si>
  <si>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</si>
  <si>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</si>
  <si>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</si>
  <si>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</si>
  <si>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</si>
  <si>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</si>
  <si>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</si>
  <si>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</si>
  <si>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</si>
  <si>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</si>
  <si>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</si>
  <si>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</si>
  <si>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</si>
  <si>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</si>
  <si>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</si>
  <si>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</si>
  <si>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</si>
  <si>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</si>
  <si>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</si>
  <si>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</si>
  <si>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</si>
  <si>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</si>
  <si>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</si>
  <si>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</si>
  <si>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</si>
  <si>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</si>
  <si>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</si>
  <si>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</si>
  <si>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</si>
  <si>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</si>
  <si>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</si>
  <si>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</si>
  <si>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</si>
  <si>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</si>
  <si>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</si>
  <si>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</si>
  <si>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</si>
  <si>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</si>
  <si>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</si>
  <si>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</si>
  <si>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</si>
  <si>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</si>
  <si>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</si>
  <si>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</si>
  <si>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</si>
  <si>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</si>
  <si>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</si>
  <si>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</si>
  <si>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</si>
  <si>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</si>
  <si>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</si>
  <si>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</si>
  <si>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</si>
  <si>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</si>
  <si>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</si>
  <si>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</si>
  <si>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</si>
  <si>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</si>
  <si>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</si>
  <si>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</si>
  <si>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</si>
  <si>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</si>
  <si>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</si>
  <si>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</si>
  <si>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</si>
  <si>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</si>
  <si>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</si>
  <si>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</si>
  <si>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</si>
  <si>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</si>
  <si>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</si>
  <si>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</si>
  <si>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</si>
  <si>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</si>
  <si>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</si>
  <si>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</si>
  <si>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</si>
  <si>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</si>
  <si>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</si>
  <si>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</si>
  <si>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</si>
  <si>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</si>
  <si>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</si>
  <si>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</si>
  <si>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</si>
  <si>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</si>
  <si>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</si>
  <si>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</si>
  <si>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</si>
  <si>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</si>
  <si>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</si>
  <si>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</si>
  <si>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</si>
  <si>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</si>
  <si>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</si>
  <si>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</si>
  <si>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</si>
  <si>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</si>
  <si>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</si>
  <si>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</si>
  <si>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</si>
  <si>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</si>
  <si>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</si>
  <si>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</si>
  <si>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</si>
  <si>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</si>
  <si>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</si>
  <si>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</si>
  <si>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</si>
  <si>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</si>
  <si>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</si>
  <si>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</si>
  <si>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</si>
  <si>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</si>
  <si>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</si>
  <si>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</si>
  <si>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</si>
  <si>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</si>
  <si>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</si>
  <si>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</si>
  <si>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</si>
  <si>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</si>
  <si>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</si>
  <si>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</si>
  <si>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</si>
  <si>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</si>
  <si>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</si>
  <si>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</si>
  <si>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</si>
  <si>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</si>
  <si>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</si>
  <si>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</si>
  <si>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</si>
  <si>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</si>
  <si>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</si>
  <si>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</si>
  <si>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</si>
  <si>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</si>
  <si>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</si>
  <si>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</si>
  <si>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</si>
  <si>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</si>
  <si>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</si>
  <si>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</si>
  <si>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</si>
  <si>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</si>
  <si>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</si>
  <si>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</si>
  <si>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</si>
  <si>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</si>
  <si>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</si>
  <si>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</si>
  <si>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</si>
  <si>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</si>
  <si>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</si>
  <si>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</si>
  <si>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</si>
  <si>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</si>
  <si>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</si>
  <si>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</si>
  <si>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</si>
  <si>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</si>
  <si>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</si>
  <si>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</si>
  <si>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</si>
  <si>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</si>
  <si>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</si>
  <si>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</si>
  <si>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</si>
  <si>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</si>
  <si>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</si>
  <si>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</si>
  <si>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</si>
  <si>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</si>
  <si>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</si>
  <si>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</si>
  <si>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</si>
  <si>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</si>
  <si>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</si>
  <si>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</si>
  <si>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</si>
  <si>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</si>
  <si>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</si>
  <si>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</si>
  <si>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</si>
  <si>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</si>
  <si>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</si>
  <si>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</si>
  <si>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</si>
  <si>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</si>
  <si>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</si>
  <si>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</si>
  <si>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</si>
  <si>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</si>
  <si>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</si>
  <si>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</si>
  <si>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</si>
  <si>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</si>
  <si>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</si>
  <si>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</si>
  <si>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</si>
  <si>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</si>
  <si>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</si>
  <si>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</si>
  <si>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</si>
  <si>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</si>
  <si>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</si>
  <si>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</si>
  <si>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</si>
  <si>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</si>
  <si>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</si>
  <si>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</si>
  <si>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</si>
  <si>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</si>
  <si>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</si>
  <si>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</si>
  <si>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</si>
  <si>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</si>
  <si>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</si>
  <si>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</si>
  <si>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</si>
  <si>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</si>
  <si>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</si>
  <si>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</si>
  <si>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</si>
  <si>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</si>
  <si>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</si>
  <si>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</si>
  <si>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</si>
  <si>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</si>
  <si>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</si>
  <si>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</si>
  <si>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</si>
  <si>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</si>
  <si>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</si>
  <si>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</si>
  <si>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</si>
  <si>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</si>
  <si>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</si>
  <si>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</si>
  <si>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</si>
  <si>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</si>
  <si>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</si>
  <si>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</si>
  <si>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</si>
  <si>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</si>
  <si>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</si>
  <si>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</si>
  <si>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</si>
  <si>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</si>
  <si>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</si>
  <si>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</si>
  <si>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</si>
  <si>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</si>
  <si>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</si>
  <si>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</si>
  <si>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</si>
  <si>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</si>
  <si>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</si>
  <si>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</si>
  <si>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</si>
  <si>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</si>
  <si>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</si>
  <si>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</si>
  <si>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</si>
  <si>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</si>
  <si>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</si>
  <si>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</si>
  <si>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</si>
  <si>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</si>
  <si>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</si>
  <si>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</si>
  <si>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</si>
  <si>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</si>
  <si>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</si>
  <si>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</si>
  <si>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</si>
  <si>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</si>
  <si>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</si>
  <si>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</si>
  <si>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</si>
  <si>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</si>
  <si>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</si>
  <si>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</si>
  <si>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</si>
  <si>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</si>
  <si>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</si>
  <si>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</si>
  <si>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</si>
  <si>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</si>
  <si>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</si>
  <si>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</si>
  <si>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</si>
  <si>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</si>
  <si>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</si>
  <si>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</si>
  <si>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</si>
  <si>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</si>
  <si>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</si>
  <si>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</si>
  <si>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</si>
  <si>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</si>
  <si>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</si>
  <si>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</si>
  <si>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</si>
  <si>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</si>
  <si>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</si>
  <si>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</si>
  <si>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</si>
  <si>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</si>
  <si>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</si>
  <si>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</si>
  <si>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</si>
  <si>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</si>
  <si>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</si>
  <si>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</si>
  <si>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</si>
  <si>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</si>
  <si>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</si>
  <si>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</si>
  <si>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</si>
  <si>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</si>
  <si>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</si>
  <si>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</si>
  <si>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</si>
  <si>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</si>
  <si>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</si>
  <si>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</si>
  <si>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</si>
  <si>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</si>
  <si>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</si>
  <si>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</si>
  <si>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</si>
  <si>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</si>
  <si>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</si>
  <si>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</si>
  <si>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</si>
  <si>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</si>
  <si>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</si>
  <si>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</si>
  <si>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</si>
  <si>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</si>
  <si>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</si>
  <si>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</si>
  <si>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</si>
  <si>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</si>
  <si>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</si>
  <si>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</si>
  <si>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</si>
  <si>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</si>
  <si>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</si>
  <si>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</si>
  <si>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</si>
  <si>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</si>
  <si>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</si>
  <si>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</si>
  <si>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</si>
  <si>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</si>
  <si>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</si>
  <si>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</si>
  <si>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</si>
  <si>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</si>
  <si>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</si>
  <si>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</si>
  <si>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</si>
  <si>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</si>
  <si>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</si>
  <si>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</si>
  <si>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</si>
  <si>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</si>
  <si>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</si>
  <si>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</si>
  <si>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</si>
  <si>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</si>
  <si>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</si>
  <si>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</si>
  <si>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</si>
  <si>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</si>
  <si>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</si>
  <si>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</si>
  <si>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</si>
  <si>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</si>
  <si>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</si>
  <si>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</si>
  <si>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</si>
  <si>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</si>
  <si>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</si>
  <si>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</si>
  <si>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</si>
  <si>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</si>
  <si>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</si>
  <si>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</si>
  <si>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</si>
  <si>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</si>
  <si>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</si>
  <si>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</si>
  <si>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</si>
  <si>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</si>
  <si>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</si>
  <si>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</si>
  <si>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</si>
  <si>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</si>
  <si>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</si>
  <si>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</si>
  <si>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</si>
  <si>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</si>
  <si>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</si>
  <si>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</si>
  <si>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</si>
  <si>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</si>
  <si>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</si>
  <si>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</si>
  <si>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</si>
  <si>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</si>
  <si>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</si>
  <si>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</si>
  <si>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</si>
  <si>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</si>
  <si>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</si>
  <si>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</si>
  <si>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</si>
  <si>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</si>
  <si>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</si>
  <si>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</si>
  <si>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</si>
  <si>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</si>
  <si>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</si>
  <si>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</si>
  <si>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</si>
  <si>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</si>
  <si>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</si>
  <si>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</si>
  <si>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</si>
  <si>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</si>
  <si>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</si>
  <si>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</si>
  <si>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</si>
  <si>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</si>
  <si>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</si>
  <si>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</si>
  <si>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</si>
  <si>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</si>
  <si>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</si>
  <si>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</si>
  <si>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</si>
  <si>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</si>
  <si>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</si>
  <si>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</si>
  <si>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</si>
  <si>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</si>
  <si>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</si>
  <si>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</si>
  <si>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</si>
  <si>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</si>
  <si>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</si>
  <si>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</si>
  <si>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</si>
  <si>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</si>
  <si>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</si>
  <si>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</si>
  <si>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</si>
  <si>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</si>
  <si>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</si>
  <si>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</si>
  <si>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</si>
  <si>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</si>
  <si>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</si>
  <si>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</si>
  <si>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</si>
  <si>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</si>
  <si>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</si>
  <si>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</si>
  <si>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</si>
  <si>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</si>
  <si>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</si>
  <si>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</si>
  <si>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</si>
  <si>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</si>
  <si>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</si>
  <si>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</si>
  <si>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</si>
  <si>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</si>
  <si>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</si>
  <si>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</si>
  <si>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</si>
  <si>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</si>
  <si>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</si>
  <si>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</si>
  <si>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</si>
  <si>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</si>
  <si>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</si>
  <si>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</si>
  <si>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</si>
  <si>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</si>
  <si>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</si>
  <si>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</si>
  <si>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</si>
  <si>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</si>
  <si>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</si>
  <si>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</si>
  <si>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</si>
  <si>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</si>
  <si>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</si>
  <si>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</si>
  <si>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</si>
  <si>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</si>
  <si>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</si>
  <si>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</si>
  <si>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</si>
  <si>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</si>
  <si>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</si>
  <si>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</si>
  <si>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</si>
  <si>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</si>
  <si>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</si>
  <si>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</si>
  <si>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</si>
  <si>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</si>
  <si>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</si>
  <si>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</si>
  <si>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</si>
  <si>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</si>
  <si>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</si>
  <si>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</si>
  <si>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</si>
  <si>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</si>
  <si>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</si>
  <si>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</si>
  <si>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</si>
  <si>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</si>
  <si>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</si>
  <si>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</si>
  <si>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</si>
  <si>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</si>
  <si>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</si>
  <si>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</si>
  <si>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</si>
  <si>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</si>
  <si>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</si>
  <si>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</si>
  <si>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</si>
  <si>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</si>
  <si>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</si>
  <si>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</si>
  <si>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</si>
  <si>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</si>
  <si>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</si>
  <si>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</si>
  <si>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</si>
  <si>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</si>
  <si>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</si>
  <si>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</si>
  <si>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</si>
  <si>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</si>
  <si>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</si>
  <si>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</si>
  <si>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</si>
  <si>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</si>
  <si>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</si>
  <si>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</si>
  <si>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</si>
  <si>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</si>
  <si>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</si>
  <si>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</si>
  <si>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</si>
  <si>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</si>
  <si>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</si>
  <si>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</si>
  <si>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</si>
  <si>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</si>
  <si>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</si>
  <si>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</si>
  <si>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</si>
  <si>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</si>
  <si>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</si>
  <si>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</si>
  <si>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</si>
  <si>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</si>
  <si>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</si>
  <si>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</si>
  <si>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</si>
  <si>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</si>
  <si>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</si>
  <si>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</si>
  <si>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</si>
  <si>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</si>
  <si>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</si>
  <si>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</si>
  <si>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</si>
  <si>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</si>
  <si>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</si>
  <si>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</si>
  <si>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</si>
  <si>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</si>
  <si>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</si>
  <si>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</si>
  <si>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</si>
  <si>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</si>
  <si>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</si>
  <si>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</si>
  <si>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</si>
  <si>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</si>
  <si>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</si>
  <si>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</si>
  <si>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</si>
  <si>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</si>
  <si>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</si>
  <si>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</si>
  <si>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</si>
  <si>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</si>
  <si>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</si>
  <si>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</si>
  <si>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</si>
  <si>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</si>
  <si>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</si>
  <si>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</si>
  <si>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</si>
  <si>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</si>
  <si>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</si>
  <si>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</si>
  <si>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</si>
  <si>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</si>
  <si>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</si>
  <si>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</si>
  <si>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</si>
  <si>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</si>
  <si>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</si>
  <si>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</si>
  <si>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</si>
  <si>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</si>
  <si>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</si>
  <si>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</si>
  <si>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</si>
  <si>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</si>
  <si>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</si>
  <si>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</si>
  <si>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</si>
  <si>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</si>
  <si>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</si>
  <si>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</si>
  <si>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</si>
  <si>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</si>
  <si>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</si>
  <si>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</si>
  <si>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</si>
  <si>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</si>
  <si>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</si>
  <si>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</si>
  <si>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</si>
  <si>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</si>
  <si>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</si>
  <si>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</si>
  <si>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</si>
  <si>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</si>
  <si>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</si>
  <si>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</si>
  <si>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</si>
  <si>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</si>
  <si>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</si>
  <si>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</si>
  <si>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</si>
  <si>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</si>
  <si>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</si>
  <si>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</si>
  <si>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</si>
  <si>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</si>
  <si>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</si>
  <si>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</si>
  <si>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</si>
  <si>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</si>
  <si>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</si>
  <si>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</si>
  <si>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</si>
  <si>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</si>
  <si>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</si>
  <si>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</si>
  <si>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</si>
  <si>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</si>
  <si>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</si>
  <si>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</si>
  <si>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</si>
  <si>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</si>
  <si>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</si>
  <si>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</si>
  <si>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</si>
  <si>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</si>
  <si>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</si>
  <si>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</si>
  <si>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</si>
  <si>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</si>
  <si>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</si>
  <si>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</si>
  <si>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</si>
  <si>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</si>
  <si>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</si>
  <si>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</si>
  <si>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</si>
  <si>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</si>
  <si>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</si>
  <si>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</si>
  <si>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</si>
  <si>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</si>
  <si>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</si>
  <si>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</si>
  <si>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</si>
  <si>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</si>
  <si>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</si>
  <si>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</si>
  <si>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</si>
  <si>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</si>
  <si>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</si>
  <si>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</si>
  <si>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</si>
  <si>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</si>
  <si>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</si>
  <si>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</si>
  <si>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</si>
  <si>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</si>
  <si>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</si>
  <si>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</si>
  <si>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</si>
  <si>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</si>
  <si>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</si>
  <si>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</si>
  <si>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</si>
  <si>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</si>
  <si>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</si>
  <si>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</si>
  <si>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</si>
  <si>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</si>
  <si>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</si>
  <si>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</si>
  <si>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</si>
  <si>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</si>
  <si>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</si>
  <si>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</si>
  <si>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</si>
  <si>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</si>
  <si>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</si>
  <si>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</si>
  <si>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</si>
  <si>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</si>
  <si>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</si>
  <si>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</si>
  <si>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</si>
  <si>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</si>
  <si>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</si>
  <si>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</si>
  <si>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</si>
  <si>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</si>
  <si>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</si>
  <si>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</si>
  <si>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</si>
  <si>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</si>
  <si>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</si>
  <si>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</si>
  <si>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</si>
  <si>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</si>
  <si>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</si>
  <si>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</si>
  <si>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</si>
  <si>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</si>
  <si>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</si>
  <si>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</si>
  <si>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</si>
  <si>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</si>
  <si>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</si>
  <si>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</si>
  <si>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</si>
  <si>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</si>
  <si>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</si>
  <si>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</si>
  <si>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</si>
  <si>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</si>
  <si>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</si>
  <si>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</si>
  <si>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</si>
  <si>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</si>
  <si>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</si>
  <si>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</si>
  <si>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</si>
  <si>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</si>
  <si>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</si>
  <si>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</si>
  <si>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</si>
  <si>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</si>
  <si>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</si>
  <si>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</si>
  <si>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</si>
  <si>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</si>
  <si>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</si>
  <si>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</si>
  <si>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</si>
  <si>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</si>
  <si>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</si>
  <si>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</si>
  <si>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</si>
  <si>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</si>
  <si>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</si>
  <si>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</si>
  <si>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</si>
  <si>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</si>
  <si>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</si>
  <si>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</si>
  <si>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</si>
  <si>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</si>
  <si>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</si>
  <si>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</si>
  <si>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</si>
  <si>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</si>
  <si>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</si>
  <si>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</si>
  <si>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</si>
  <si>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</si>
  <si>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</si>
  <si>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</si>
  <si>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</si>
  <si>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</si>
  <si>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</si>
  <si>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</si>
  <si>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</si>
  <si>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</si>
  <si>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</si>
  <si>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</si>
  <si>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</si>
  <si>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</si>
  <si>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</si>
  <si>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</si>
  <si>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</si>
  <si>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</si>
  <si>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</si>
  <si>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</si>
  <si>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</si>
  <si>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</si>
  <si>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</si>
  <si>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</si>
  <si>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</si>
  <si>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</si>
  <si>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</si>
  <si>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</si>
  <si>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</si>
  <si>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</si>
  <si>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</si>
  <si>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</si>
  <si>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</si>
  <si>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</si>
  <si>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</si>
  <si>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</si>
  <si>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</si>
  <si>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</si>
  <si>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</si>
  <si>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</si>
  <si>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</si>
  <si>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</si>
  <si>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</si>
  <si>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</si>
  <si>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</si>
  <si>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</si>
  <si>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</si>
  <si>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</si>
  <si>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</si>
  <si>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</si>
  <si>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</si>
  <si>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</si>
  <si>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</si>
  <si>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</si>
  <si>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</si>
  <si>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</si>
  <si>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</si>
  <si>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</si>
  <si>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</si>
  <si>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</si>
  <si>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</si>
  <si>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</si>
  <si>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</si>
  <si>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</si>
  <si>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</si>
  <si>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</si>
  <si>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</si>
  <si>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</si>
  <si>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</si>
  <si>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</si>
  <si>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</si>
  <si>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</si>
  <si>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</si>
  <si>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</si>
  <si>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</si>
  <si>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</si>
  <si>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</si>
  <si>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</si>
  <si>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</si>
  <si>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</si>
  <si>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</si>
  <si>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</si>
  <si>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</si>
  <si>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</si>
  <si>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</si>
  <si>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</si>
  <si>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</si>
  <si>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</si>
  <si>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</si>
  <si>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</si>
  <si>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</si>
  <si>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</si>
  <si>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</si>
  <si>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</si>
  <si>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</si>
  <si>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</si>
  <si>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</si>
  <si>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</si>
  <si>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</si>
  <si>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</si>
  <si>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</si>
  <si>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</si>
  <si>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</si>
  <si>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</si>
  <si>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</si>
  <si>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</si>
  <si>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</si>
  <si>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</si>
  <si>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</si>
  <si>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</si>
  <si>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</si>
  <si>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</si>
  <si>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</si>
  <si>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</si>
  <si>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</si>
  <si>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</si>
  <si>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</si>
  <si>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</si>
  <si>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</si>
  <si>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</si>
  <si>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</si>
  <si>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</si>
  <si>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</si>
  <si>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</si>
  <si>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</si>
  <si>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</si>
  <si>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</si>
  <si>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</si>
  <si>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</si>
  <si>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</si>
  <si>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</si>
  <si>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</si>
  <si>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</si>
  <si>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</si>
  <si>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</si>
  <si>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</si>
  <si>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</si>
  <si>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</si>
  <si>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</si>
  <si>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</si>
  <si>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</si>
  <si>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</si>
  <si>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</si>
  <si>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</si>
  <si>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</si>
  <si>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</si>
  <si>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</si>
  <si>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</si>
  <si>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</si>
  <si>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</si>
  <si>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</si>
  <si>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</si>
  <si>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</si>
  <si>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</si>
  <si>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</si>
  <si>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</si>
  <si>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</si>
  <si>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</si>
  <si>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</si>
  <si>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</si>
  <si>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</si>
  <si>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</si>
  <si>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</si>
  <si>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</si>
  <si>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</si>
  <si>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</si>
  <si>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</si>
  <si>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</si>
  <si>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</si>
  <si>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</si>
  <si>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</si>
  <si>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</si>
  <si>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</si>
  <si>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</si>
  <si>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</si>
  <si>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</si>
  <si>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</si>
  <si>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</si>
  <si>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</si>
  <si>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</si>
  <si>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</si>
  <si>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</si>
  <si>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</si>
  <si>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</si>
  <si>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</si>
  <si>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</si>
  <si>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</si>
  <si>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</si>
  <si>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</si>
  <si>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</si>
  <si>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</si>
  <si>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</si>
  <si>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</si>
  <si>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</si>
  <si>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</si>
  <si>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</si>
  <si>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</si>
  <si>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</si>
  <si>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</si>
  <si>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</si>
  <si>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</si>
  <si>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</si>
  <si>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</si>
  <si>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</si>
  <si>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</si>
  <si>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</si>
  <si>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</si>
  <si>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</si>
  <si>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</si>
  <si>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</si>
  <si>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</si>
  <si>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</si>
  <si>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</si>
  <si>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</si>
  <si>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</si>
  <si>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</si>
  <si>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</si>
  <si>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</si>
  <si>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</si>
  <si>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</si>
  <si>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</si>
  <si>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</si>
  <si>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</si>
  <si>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</si>
  <si>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</si>
  <si>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</si>
  <si>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</si>
  <si>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</si>
  <si>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</si>
  <si>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</si>
  <si>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</si>
  <si>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</si>
  <si>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</si>
  <si>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</si>
  <si>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</si>
  <si>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</si>
  <si>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</si>
  <si>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</si>
  <si>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</si>
  <si>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</si>
  <si>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</si>
  <si>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</si>
  <si>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</si>
  <si>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</si>
  <si>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</si>
  <si>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</si>
  <si>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</si>
  <si>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</si>
  <si>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</si>
  <si>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</si>
  <si>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</si>
  <si>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</si>
  <si>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</si>
  <si>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</si>
  <si>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</si>
  <si>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</si>
  <si>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</si>
  <si>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</si>
  <si>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</si>
  <si>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</si>
  <si>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</si>
  <si>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</si>
  <si>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</si>
  <si>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</si>
  <si>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</si>
  <si>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</si>
  <si>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</si>
  <si>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</si>
  <si>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</si>
  <si>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</si>
  <si>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</si>
  <si>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</si>
  <si>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</si>
  <si>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</si>
  <si>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</si>
  <si>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</si>
  <si>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</si>
  <si>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</si>
  <si>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</si>
  <si>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</si>
  <si>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</si>
  <si>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</si>
  <si>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</si>
  <si>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</si>
  <si>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</si>
  <si>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</si>
  <si>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</si>
  <si>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</si>
  <si>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</si>
  <si>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</si>
  <si>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</si>
  <si>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</si>
  <si>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</si>
  <si>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</si>
  <si>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</si>
  <si>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</si>
  <si>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</si>
  <si>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</si>
  <si>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</si>
  <si>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</si>
  <si>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</si>
  <si>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</si>
  <si>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</si>
  <si>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</si>
  <si>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</si>
  <si>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</si>
  <si>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</si>
  <si>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</si>
  <si>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</si>
  <si>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</si>
  <si>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</si>
  <si>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</si>
  <si>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</si>
  <si>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</si>
  <si>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</si>
  <si>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</si>
  <si>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</si>
  <si>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</si>
  <si>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</si>
  <si>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</si>
  <si>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</si>
  <si>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</si>
  <si>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</si>
  <si>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</si>
  <si>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</si>
  <si>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</si>
  <si>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</si>
  <si>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</si>
  <si>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</si>
  <si>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</si>
  <si>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</si>
  <si>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</si>
  <si>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</si>
  <si>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</si>
  <si>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</si>
  <si>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</si>
  <si>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</si>
  <si>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</si>
  <si>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</si>
  <si>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</si>
  <si>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</si>
  <si>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</si>
  <si>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</si>
  <si>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</si>
  <si>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</si>
  <si>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</si>
  <si>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</si>
  <si>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</si>
  <si>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</si>
  <si>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</si>
  <si>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</si>
  <si>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</si>
  <si>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</si>
  <si>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</si>
  <si>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</si>
  <si>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</si>
  <si>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</si>
  <si>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</si>
  <si>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</si>
  <si>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</si>
  <si>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</si>
  <si>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</si>
  <si>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</si>
  <si>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</si>
  <si>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</si>
  <si>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</si>
  <si>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</si>
  <si>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</si>
  <si>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</si>
  <si>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</si>
  <si>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</si>
  <si>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</si>
  <si>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</si>
  <si>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</si>
  <si>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</si>
  <si>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</si>
  <si>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</si>
  <si>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</si>
  <si>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</si>
  <si>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</si>
  <si>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</si>
  <si>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</si>
  <si>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</si>
  <si>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</si>
  <si>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</si>
  <si>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</si>
  <si>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</si>
  <si>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</si>
  <si>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</si>
  <si>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</si>
  <si>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</si>
  <si>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</si>
  <si>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</si>
  <si>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</si>
  <si>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</si>
  <si>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</si>
  <si>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</si>
  <si>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</si>
  <si>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</si>
  <si>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</si>
  <si>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</si>
  <si>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</si>
  <si>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</si>
  <si>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</si>
  <si>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</si>
  <si>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</si>
  <si>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</si>
  <si>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</si>
  <si>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</si>
  <si>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</si>
  <si>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</si>
  <si>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</si>
  <si>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</si>
  <si>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</si>
  <si>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</si>
  <si>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</si>
  <si>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</si>
  <si>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</si>
  <si>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</si>
  <si>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</si>
  <si>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</si>
  <si>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</si>
  <si>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</si>
  <si>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</si>
  <si>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</si>
  <si>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</si>
  <si>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</si>
  <si>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</si>
  <si>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</si>
  <si>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</si>
  <si>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</si>
  <si>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</si>
  <si>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</si>
  <si>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</si>
  <si>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</si>
  <si>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</si>
  <si>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</si>
  <si>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</si>
  <si>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</si>
  <si>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</si>
  <si>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</si>
  <si>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</si>
  <si>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</si>
  <si>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</si>
  <si>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</si>
  <si>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</si>
  <si>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</si>
  <si>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</si>
  <si>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</si>
  <si>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</si>
  <si>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</si>
  <si>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</si>
  <si>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</si>
  <si>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</si>
  <si>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</si>
  <si>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</si>
  <si>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</si>
  <si>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</si>
  <si>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</si>
  <si>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</si>
  <si>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</si>
  <si>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</si>
  <si>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</si>
  <si>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</si>
  <si>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</si>
  <si>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</si>
  <si>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</si>
  <si>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</si>
  <si>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</si>
  <si>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</si>
  <si>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</si>
  <si>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</si>
  <si>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</si>
  <si>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</si>
  <si>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</si>
  <si>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</si>
  <si>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</si>
  <si>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</si>
  <si>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</si>
  <si>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</si>
  <si>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</si>
  <si>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</si>
  <si>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</si>
  <si>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</si>
  <si>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</si>
  <si>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</si>
  <si>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</si>
  <si>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</si>
  <si>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</si>
  <si>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</si>
  <si>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</si>
  <si>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</si>
  <si>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</si>
  <si>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</si>
  <si>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</si>
  <si>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</si>
  <si>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</si>
  <si>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</si>
  <si>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</si>
  <si>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</si>
  <si>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</si>
  <si>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</si>
  <si>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</si>
  <si>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</si>
  <si>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</si>
  <si>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</si>
  <si>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</si>
  <si>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</si>
  <si>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</si>
  <si>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</si>
  <si>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</si>
  <si>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</si>
  <si>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</si>
  <si>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</si>
  <si>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</si>
  <si>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</si>
  <si>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</si>
  <si>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</si>
  <si>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</si>
  <si>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</si>
  <si>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</si>
  <si>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</si>
  <si>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</si>
  <si>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</si>
  <si>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</si>
  <si>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</si>
  <si>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</si>
  <si>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</si>
  <si>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</si>
  <si>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</si>
  <si>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</si>
  <si>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</si>
  <si>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</si>
  <si>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</si>
  <si>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</si>
  <si>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</si>
  <si>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</si>
  <si>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</si>
  <si>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</si>
  <si>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</si>
  <si>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</si>
  <si>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</si>
  <si>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</si>
  <si>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</si>
  <si>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</si>
  <si>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</si>
  <si>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</si>
  <si>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</si>
  <si>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</si>
  <si>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</si>
  <si>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</si>
  <si>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</si>
  <si>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</si>
  <si>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</si>
  <si>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</si>
  <si>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</si>
  <si>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</si>
  <si>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</si>
  <si>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</si>
  <si>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</si>
  <si>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</si>
  <si>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</si>
  <si>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</si>
  <si>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</si>
  <si>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</si>
  <si>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</si>
  <si>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</si>
  <si>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</si>
  <si>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</si>
  <si>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</si>
  <si>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</si>
  <si>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</si>
  <si>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</si>
  <si>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</si>
  <si>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</si>
  <si>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</si>
  <si>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</si>
  <si>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</si>
  <si>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</si>
  <si>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</si>
  <si>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</si>
  <si>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</si>
  <si>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</si>
  <si>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</si>
  <si>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</si>
  <si>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</si>
  <si>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</si>
  <si>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</si>
  <si>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</si>
  <si>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</si>
  <si>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</si>
  <si>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</si>
  <si>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</si>
  <si>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</si>
  <si>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</si>
  <si>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</si>
  <si>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</si>
  <si>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</si>
  <si>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</si>
  <si>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</si>
  <si>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</si>
  <si>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</si>
  <si>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</si>
  <si>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</si>
  <si>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</si>
  <si>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</si>
  <si>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</si>
  <si>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</si>
  <si>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</si>
  <si>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</si>
  <si>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</si>
  <si>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</si>
  <si>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</si>
  <si>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</si>
  <si>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</si>
  <si>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</si>
  <si>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</si>
  <si>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</si>
  <si>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</si>
  <si>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</si>
  <si>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</si>
  <si>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</si>
  <si>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</si>
  <si>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</si>
  <si>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</si>
  <si>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</si>
  <si>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</si>
  <si>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</si>
  <si>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</si>
  <si>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</si>
  <si>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</si>
  <si>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</si>
  <si>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</si>
  <si>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</si>
  <si>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</si>
  <si>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</si>
  <si>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</si>
  <si>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</si>
  <si>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</si>
  <si>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</si>
  <si>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</si>
  <si>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</si>
  <si>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</si>
  <si>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</si>
  <si>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</si>
  <si>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</si>
  <si>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</si>
  <si>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</si>
  <si>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</si>
  <si>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</si>
  <si>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</si>
  <si>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</si>
  <si>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</si>
  <si>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</si>
  <si>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</si>
  <si>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</si>
  <si>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</si>
  <si>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</si>
  <si>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</si>
  <si>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</si>
  <si>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</si>
  <si>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</si>
  <si>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</si>
  <si>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</si>
  <si>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</si>
  <si>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</si>
  <si>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</si>
  <si>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</si>
  <si>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</si>
  <si>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</si>
  <si>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</si>
  <si>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</si>
  <si>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</si>
  <si>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</si>
  <si>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</si>
  <si>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</si>
  <si>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</si>
  <si>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</si>
  <si>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</si>
  <si>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</si>
  <si>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</si>
  <si>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</si>
  <si>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</si>
  <si>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</si>
  <si>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</si>
  <si>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</si>
  <si>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</si>
  <si>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</si>
  <si>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</si>
  <si>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</si>
  <si>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</si>
  <si>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</si>
  <si>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</si>
  <si>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</si>
  <si>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</si>
  <si>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</si>
  <si>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</si>
  <si>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</si>
  <si>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</si>
  <si>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</si>
  <si>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</si>
  <si>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</si>
  <si>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</si>
  <si>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</si>
  <si>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</si>
  <si>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</si>
  <si>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</si>
  <si>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</si>
  <si>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</si>
  <si>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</si>
  <si>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</si>
  <si>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</si>
  <si>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</si>
  <si>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</si>
  <si>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</si>
  <si>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</si>
  <si>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</si>
  <si>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</si>
  <si>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</si>
  <si>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</si>
  <si>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</si>
  <si>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</si>
  <si>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</si>
  <si>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</si>
  <si>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</si>
  <si>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</si>
  <si>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</si>
  <si>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</si>
  <si>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</si>
  <si>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</si>
  <si>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</si>
  <si>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</si>
  <si>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</si>
  <si>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</si>
  <si>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</si>
  <si>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</si>
  <si>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</si>
  <si>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</si>
  <si>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</si>
  <si>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</si>
  <si>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</si>
  <si>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</si>
  <si>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</si>
  <si>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</si>
  <si>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</si>
  <si>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</si>
  <si>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</si>
  <si>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</si>
  <si>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</si>
  <si>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</si>
  <si>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</si>
  <si>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</si>
  <si>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</si>
  <si>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</si>
  <si>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</si>
  <si>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</si>
  <si>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</si>
  <si>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</si>
  <si>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</si>
  <si>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</si>
  <si>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</si>
  <si>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</si>
  <si>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</si>
  <si>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</si>
  <si>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</si>
  <si>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</si>
  <si>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</si>
  <si>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</si>
  <si>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</si>
  <si>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</si>
  <si>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</si>
  <si>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</si>
  <si>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</si>
  <si>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</si>
  <si>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</si>
  <si>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</si>
  <si>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</si>
  <si>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</si>
  <si>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</si>
  <si>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</si>
  <si>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</si>
  <si>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</si>
  <si>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</si>
  <si>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</si>
  <si>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</si>
  <si>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</si>
  <si>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</si>
  <si>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</si>
  <si>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</si>
  <si>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</si>
  <si>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</si>
  <si>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</si>
  <si>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</si>
  <si>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</si>
  <si>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</si>
  <si>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</si>
  <si>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</si>
  <si>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</si>
  <si>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</si>
  <si>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</si>
  <si>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</si>
  <si>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</si>
  <si>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</si>
  <si>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</si>
  <si>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</si>
  <si>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</si>
  <si>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</si>
  <si>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</si>
  <si>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</si>
  <si>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</si>
  <si>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</si>
  <si>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</si>
  <si>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</si>
  <si>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</si>
  <si>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</si>
  <si>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</si>
  <si>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</si>
  <si>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</si>
  <si>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</si>
  <si>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</si>
  <si>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</si>
  <si>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</si>
  <si>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</si>
  <si>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</si>
  <si>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</si>
  <si>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</si>
  <si>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</si>
  <si>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</si>
  <si>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</si>
  <si>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</si>
  <si>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</si>
  <si>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</si>
  <si>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</si>
  <si>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</si>
  <si>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</si>
  <si>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</si>
  <si>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</si>
  <si>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</si>
  <si>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</si>
  <si>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</si>
  <si>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</si>
  <si>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</si>
  <si>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</si>
  <si>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</si>
  <si>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</si>
  <si>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</si>
  <si>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</si>
  <si>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</si>
  <si>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</si>
  <si>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</si>
  <si>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</si>
  <si>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</si>
  <si>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</si>
  <si>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</si>
  <si>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</si>
  <si>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</si>
  <si>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</si>
  <si>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</si>
  <si>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</si>
  <si>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</si>
  <si>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</si>
  <si>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</si>
  <si>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</si>
  <si>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</si>
  <si>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</si>
  <si>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</si>
  <si>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</si>
  <si>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</si>
  <si>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</si>
  <si>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</si>
  <si>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</si>
  <si>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</si>
  <si>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</si>
  <si>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</si>
  <si>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</si>
  <si>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</si>
  <si>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</si>
  <si>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</si>
  <si>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</si>
  <si>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</si>
  <si>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</si>
  <si>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</si>
  <si>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</si>
  <si>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</si>
  <si>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</si>
  <si>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</si>
  <si>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</si>
  <si>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</si>
  <si>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</si>
  <si>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</si>
  <si>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</si>
  <si>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</si>
  <si>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</si>
  <si>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</si>
  <si>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</si>
  <si>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</si>
  <si>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</si>
  <si>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</si>
  <si>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</si>
  <si>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</si>
  <si>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</si>
  <si>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</si>
  <si>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</si>
  <si>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</si>
  <si>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</si>
  <si>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</si>
  <si>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</si>
  <si>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</si>
  <si>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</si>
  <si>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</si>
  <si>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</si>
  <si>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</si>
  <si>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</si>
  <si>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</si>
  <si>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</si>
  <si>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</si>
  <si>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</si>
  <si>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</si>
  <si>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</si>
  <si>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</si>
  <si>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</si>
  <si>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</si>
  <si>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</si>
  <si>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</si>
  <si>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</si>
  <si>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</si>
  <si>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</si>
  <si>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</si>
  <si>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</si>
  <si>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</si>
  <si>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</si>
  <si>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</si>
  <si>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</si>
  <si>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</si>
  <si>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</si>
  <si>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</si>
  <si>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</si>
  <si>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</si>
  <si>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</si>
  <si>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</si>
  <si>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</si>
  <si>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</si>
  <si>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</si>
  <si>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</si>
  <si>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</si>
  <si>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</si>
  <si>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</si>
  <si>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</si>
  <si>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</si>
  <si>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</si>
  <si>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</si>
  <si>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</si>
  <si>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</si>
  <si>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</si>
  <si>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</si>
  <si>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</si>
  <si>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</si>
  <si>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</si>
  <si>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</si>
  <si>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</si>
  <si>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</si>
  <si>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</si>
  <si>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</si>
  <si>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</si>
  <si>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</si>
  <si>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</si>
  <si>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</si>
  <si>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</si>
  <si>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</si>
  <si>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</si>
  <si>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</si>
  <si>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</si>
  <si>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</si>
  <si>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</si>
  <si>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</si>
  <si>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</si>
  <si>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</si>
  <si>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</si>
  <si>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</si>
  <si>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</si>
  <si>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</si>
  <si>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</si>
  <si>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</si>
  <si>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</si>
  <si>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</si>
  <si>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</si>
  <si>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</si>
  <si>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</si>
  <si>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</si>
  <si>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</si>
  <si>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</si>
  <si>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</si>
  <si>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</si>
  <si>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</si>
  <si>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</si>
  <si>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</si>
  <si>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</si>
  <si>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</si>
  <si>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</si>
  <si>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</si>
  <si>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</si>
  <si>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</si>
  <si>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</si>
  <si>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</si>
  <si>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</si>
  <si>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</si>
  <si>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</si>
  <si>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</si>
  <si>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</si>
  <si>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</si>
  <si>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</si>
  <si>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</si>
  <si>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</si>
  <si>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</si>
  <si>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</si>
  <si>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</si>
  <si>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</si>
  <si>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</si>
  <si>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</si>
  <si>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</si>
  <si>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</si>
  <si>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</si>
  <si>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</si>
  <si>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</si>
  <si>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</si>
  <si>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</si>
  <si>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</si>
  <si>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</si>
  <si>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</si>
  <si>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</si>
  <si>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</si>
  <si>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</si>
  <si>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</si>
  <si>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</si>
  <si>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</si>
  <si>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</si>
  <si>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</si>
  <si>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</si>
  <si>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</si>
  <si>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</si>
  <si>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</si>
  <si>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</si>
  <si>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</si>
  <si>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</si>
  <si>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</si>
  <si>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</si>
  <si>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</si>
  <si>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</si>
  <si>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</si>
  <si>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</si>
  <si>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</si>
  <si>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</si>
  <si>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</si>
  <si>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</si>
  <si>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</si>
  <si>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</si>
  <si>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</si>
  <si>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</si>
  <si>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</si>
  <si>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</si>
  <si>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</si>
  <si>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</si>
  <si>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</si>
  <si>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</si>
  <si>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</si>
  <si>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</si>
  <si>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</si>
  <si>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</si>
  <si>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</si>
  <si>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</si>
  <si>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</si>
  <si>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</si>
  <si>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</si>
  <si>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</si>
  <si>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</si>
  <si>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</si>
  <si>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</si>
  <si>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</si>
  <si>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</si>
  <si>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</si>
  <si>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</si>
  <si>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</si>
  <si>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</si>
  <si>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</si>
  <si>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</si>
  <si>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</si>
  <si>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</si>
  <si>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</si>
  <si>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</si>
  <si>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</si>
  <si>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</si>
  <si>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</si>
  <si>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</si>
  <si>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</si>
  <si>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</si>
  <si>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</si>
  <si>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</si>
  <si>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</si>
  <si>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</si>
  <si>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</si>
  <si>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</si>
  <si>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</si>
  <si>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</si>
  <si>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</si>
  <si>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</si>
  <si>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</si>
  <si>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</si>
  <si>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</si>
  <si>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</si>
  <si>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</si>
  <si>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</si>
  <si>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</si>
  <si>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</si>
  <si>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</si>
  <si>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</si>
  <si>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</si>
  <si>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</si>
  <si>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</si>
  <si>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</si>
  <si>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</si>
  <si>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</si>
  <si>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</si>
  <si>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</si>
  <si>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</si>
  <si>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</si>
  <si>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</si>
  <si>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</si>
  <si>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</si>
  <si>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</si>
  <si>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</si>
  <si>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</si>
  <si>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</si>
  <si>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</si>
  <si>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</si>
  <si>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</si>
  <si>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</si>
  <si>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</si>
  <si>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</si>
  <si>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</si>
  <si>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</si>
  <si>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</si>
  <si>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</si>
  <si>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</si>
  <si>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</si>
  <si>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</si>
  <si>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</si>
  <si>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</si>
  <si>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</si>
  <si>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</si>
  <si>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</si>
  <si>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</si>
  <si>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</si>
  <si>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</si>
  <si>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</si>
  <si>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</si>
  <si>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</si>
  <si>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</si>
  <si>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</si>
  <si>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</si>
  <si>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</si>
  <si>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</si>
  <si>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</si>
  <si>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</si>
  <si>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</si>
  <si>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</si>
  <si>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</si>
  <si>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</si>
  <si>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</si>
  <si>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</si>
  <si>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</si>
  <si>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</si>
  <si>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</si>
  <si>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</si>
  <si>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</si>
  <si>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</si>
  <si>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</si>
  <si>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</si>
  <si>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</si>
  <si>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</si>
  <si>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</si>
  <si>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</si>
  <si>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</si>
  <si>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</si>
  <si>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</si>
  <si>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</si>
  <si>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</si>
  <si>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</si>
  <si>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</si>
  <si>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</si>
  <si>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</si>
  <si>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</si>
  <si>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</si>
  <si>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</si>
  <si>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</si>
  <si>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</si>
  <si>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</si>
  <si>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</si>
  <si>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</si>
  <si>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</si>
  <si>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</si>
  <si>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</si>
  <si>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</si>
  <si>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</si>
  <si>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</si>
  <si>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</si>
  <si>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</si>
  <si>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</si>
  <si>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</si>
  <si>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</si>
  <si>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</si>
  <si>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</si>
  <si>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</si>
  <si>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</si>
  <si>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</si>
  <si>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</si>
  <si>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</si>
  <si>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</si>
  <si>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</si>
  <si>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</si>
  <si>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</si>
  <si>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</si>
  <si>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</si>
  <si>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</si>
  <si>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</si>
  <si>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</si>
  <si>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</si>
  <si>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</si>
  <si>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</si>
  <si>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</si>
  <si>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</si>
  <si>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</si>
  <si>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</si>
  <si>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</si>
  <si>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</si>
  <si>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</si>
  <si>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</si>
  <si>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</si>
  <si>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</si>
  <si>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</si>
  <si>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</si>
  <si>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</si>
  <si>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</si>
  <si>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</si>
  <si>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</si>
  <si>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</si>
  <si>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</si>
  <si>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</si>
  <si>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</si>
  <si>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</si>
  <si>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</si>
  <si>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</si>
  <si>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</si>
  <si>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</si>
  <si>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</si>
  <si>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</si>
  <si>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</si>
  <si>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</si>
  <si>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</si>
  <si>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</si>
  <si>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</si>
  <si>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</si>
  <si>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</si>
  <si>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</si>
  <si>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</si>
  <si>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</si>
  <si>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</si>
  <si>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</si>
  <si>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</si>
  <si>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</si>
  <si>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</si>
  <si>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</si>
  <si>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</si>
  <si>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</si>
  <si>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</si>
  <si>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</si>
  <si>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</si>
  <si>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</si>
  <si>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</si>
  <si>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</si>
  <si>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</si>
  <si>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</si>
  <si>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</si>
  <si>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</si>
  <si>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</si>
  <si>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</si>
  <si>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</si>
  <si>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</si>
  <si>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</si>
  <si>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</si>
  <si>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</si>
  <si>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</si>
  <si>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</si>
  <si>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</si>
  <si>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</si>
  <si>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</si>
  <si>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</si>
  <si>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</si>
  <si>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</si>
  <si>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</si>
  <si>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</si>
  <si>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</si>
  <si>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</si>
  <si>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</si>
  <si>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</si>
  <si>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</si>
  <si>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</si>
  <si>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</si>
  <si>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</si>
  <si>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</si>
  <si>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</si>
  <si>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</si>
  <si>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</si>
  <si>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</si>
  <si>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</si>
  <si>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</si>
  <si>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</si>
  <si>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</si>
  <si>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</si>
  <si>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</si>
  <si>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</si>
  <si>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</si>
  <si>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</si>
  <si>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</si>
  <si>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</si>
  <si>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</si>
  <si>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</si>
  <si>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</si>
  <si>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</si>
  <si>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</si>
  <si>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</si>
  <si>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</si>
  <si>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</si>
  <si>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</si>
  <si>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</si>
  <si>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</si>
  <si>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</si>
  <si>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</si>
  <si>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</si>
  <si>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</si>
  <si>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</si>
  <si>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</si>
  <si>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</si>
  <si>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</si>
  <si>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</si>
  <si>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</si>
  <si>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</si>
  <si>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</si>
  <si>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</si>
  <si>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</si>
  <si>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</si>
  <si>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</si>
  <si>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</si>
  <si>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</si>
  <si>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</si>
  <si>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</si>
  <si>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</si>
  <si>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</si>
  <si>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</si>
  <si>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</si>
  <si>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</si>
  <si>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</si>
  <si>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</si>
  <si>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</si>
  <si>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</si>
  <si>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</si>
  <si>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</si>
  <si>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</si>
  <si>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</si>
  <si>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</si>
  <si>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</si>
  <si>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</si>
  <si>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</si>
  <si>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</si>
  <si>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</si>
  <si>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</si>
  <si>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</si>
  <si>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</si>
  <si>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</si>
  <si>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</si>
  <si>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</si>
  <si>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</si>
  <si>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</si>
  <si>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</si>
  <si>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</si>
  <si>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</si>
  <si>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</si>
  <si>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</si>
  <si>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</si>
  <si>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</si>
  <si>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</si>
  <si>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</si>
  <si>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</si>
  <si>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</si>
  <si>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</si>
  <si>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</si>
  <si>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</si>
  <si>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</si>
  <si>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</si>
  <si>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</si>
  <si>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</si>
  <si>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</si>
  <si>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</si>
  <si>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</si>
  <si>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</si>
  <si>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</si>
  <si>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</si>
  <si>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</si>
  <si>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</si>
  <si>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</si>
  <si>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</si>
  <si>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</si>
  <si>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</si>
  <si>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</si>
  <si>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</si>
  <si>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</si>
  <si>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</si>
  <si>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</si>
  <si>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</si>
  <si>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</si>
  <si>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</si>
  <si>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</si>
  <si>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</si>
  <si>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</si>
  <si>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</si>
  <si>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</si>
  <si>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</si>
  <si>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</si>
  <si>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</si>
  <si>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</si>
  <si>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</si>
  <si>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</si>
  <si>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</si>
  <si>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</si>
  <si>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</si>
  <si>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</si>
  <si>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</si>
  <si>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</si>
  <si>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</si>
  <si>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</si>
  <si>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</si>
  <si>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</si>
  <si>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</si>
  <si>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</si>
  <si>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</si>
  <si>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</si>
  <si>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</si>
  <si>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</si>
  <si>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</si>
  <si>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</si>
  <si>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</si>
  <si>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</si>
  <si>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</si>
  <si>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</si>
  <si>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</si>
  <si>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</si>
  <si>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</si>
  <si>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</si>
  <si>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</si>
  <si>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</si>
  <si>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</si>
  <si>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</si>
  <si>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</si>
  <si>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</si>
  <si>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</si>
  <si>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</si>
  <si>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</si>
  <si>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</si>
  <si>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</si>
  <si>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</si>
  <si>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</si>
  <si>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</si>
  <si>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</si>
  <si>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</si>
  <si>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</si>
  <si>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</si>
  <si>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</si>
  <si>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</si>
  <si>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</si>
  <si>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</si>
  <si>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</si>
  <si>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</si>
  <si>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</si>
  <si>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</si>
  <si>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</si>
  <si>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</si>
  <si>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</si>
  <si>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</si>
  <si>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</si>
  <si>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</si>
  <si>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</si>
  <si>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</si>
  <si>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</si>
  <si>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</si>
  <si>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</si>
  <si>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</si>
  <si>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</si>
  <si>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</si>
  <si>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</si>
  <si>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</si>
  <si>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</si>
  <si>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</si>
  <si>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</si>
  <si>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</si>
  <si>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</si>
  <si>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</si>
  <si>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</si>
  <si>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</si>
  <si>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</si>
  <si>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</si>
  <si>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</si>
  <si>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</si>
  <si>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</si>
  <si>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</si>
  <si>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</si>
  <si>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</si>
  <si>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</si>
  <si>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</si>
  <si>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</si>
  <si>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</si>
  <si>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</si>
  <si>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</si>
  <si>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</si>
  <si>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</si>
  <si>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</si>
  <si>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</si>
  <si>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</si>
  <si>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</si>
  <si>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</si>
  <si>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</si>
  <si>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</si>
  <si>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</si>
  <si>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</si>
  <si>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</si>
  <si>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</si>
  <si>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</si>
  <si>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</si>
  <si>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</si>
  <si>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</si>
  <si>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</si>
  <si>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</si>
  <si>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</si>
  <si>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</si>
  <si>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</si>
  <si>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</si>
  <si>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</si>
  <si>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</si>
  <si>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</si>
  <si>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</si>
  <si>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</si>
  <si>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</si>
  <si>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</si>
  <si>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</si>
  <si>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</si>
  <si>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</si>
  <si>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</si>
  <si>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</si>
  <si>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</si>
  <si>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</si>
  <si>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</si>
  <si>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</si>
  <si>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</si>
  <si>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</si>
  <si>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</si>
  <si>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</si>
  <si>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</si>
  <si>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</si>
  <si>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</si>
  <si>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</si>
  <si>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</si>
  <si>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</si>
  <si>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</si>
  <si>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</si>
  <si>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</si>
  <si>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</si>
  <si>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</si>
  <si>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</si>
  <si>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</si>
  <si>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</si>
  <si>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</si>
  <si>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</si>
  <si>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</si>
  <si>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</si>
  <si>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</si>
  <si>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</si>
  <si>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</si>
  <si>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</si>
  <si>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</si>
  <si>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</si>
  <si>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</si>
  <si>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</si>
  <si>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</si>
  <si>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</si>
  <si>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</si>
  <si>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</si>
  <si>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</si>
  <si>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</si>
  <si>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</si>
  <si>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</si>
  <si>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</si>
  <si>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</si>
  <si>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</si>
  <si>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</si>
  <si>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</si>
  <si>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</si>
  <si>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</si>
  <si>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</si>
  <si>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</si>
  <si>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</si>
  <si>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</si>
  <si>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</si>
  <si>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</si>
  <si>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</si>
  <si>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</si>
  <si>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</si>
  <si>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</si>
  <si>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</si>
  <si>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</si>
  <si>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</si>
  <si>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</si>
  <si>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</si>
  <si>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</si>
  <si>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</si>
  <si>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</si>
  <si>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</si>
  <si>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</si>
  <si>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</si>
  <si>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</si>
  <si>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</si>
  <si>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</si>
  <si>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</si>
  <si>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</si>
  <si>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</si>
  <si>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</si>
  <si>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</si>
  <si>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</si>
  <si>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</si>
  <si>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</si>
  <si>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</si>
  <si>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</si>
  <si>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</si>
  <si>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</si>
  <si>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</si>
  <si>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</si>
  <si>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</si>
  <si>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</si>
  <si>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</si>
  <si>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</si>
  <si>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</si>
  <si>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</si>
  <si>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</si>
  <si>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</si>
  <si>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</si>
  <si>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</si>
  <si>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</si>
  <si>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</si>
  <si>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</si>
  <si>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</si>
  <si>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</si>
  <si>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</si>
  <si>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</si>
  <si>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</si>
  <si>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</si>
  <si>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</si>
  <si>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</si>
  <si>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</si>
  <si>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</si>
  <si>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</si>
  <si>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</si>
  <si>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</si>
  <si>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</si>
  <si>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</si>
  <si>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</si>
  <si>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</si>
  <si>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</si>
  <si>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</si>
  <si>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</si>
  <si>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</si>
  <si>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</si>
  <si>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</si>
  <si>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</si>
  <si>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</si>
  <si>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</si>
  <si>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</si>
  <si>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</si>
  <si>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</si>
  <si>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</si>
  <si>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</si>
  <si>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</si>
  <si>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</si>
  <si>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</si>
  <si>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</si>
  <si>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</si>
  <si>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</si>
  <si>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</si>
  <si>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</si>
  <si>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</si>
  <si>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</si>
  <si>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</si>
  <si>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</si>
  <si>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</si>
  <si>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</si>
  <si>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</si>
  <si>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</si>
  <si>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</si>
  <si>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</si>
  <si>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</si>
  <si>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</si>
  <si>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</si>
  <si>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</si>
  <si>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</si>
  <si>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</si>
  <si>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</si>
  <si>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</si>
  <si>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</si>
  <si>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</si>
  <si>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</si>
  <si>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</si>
  <si>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</si>
  <si>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</si>
  <si>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</si>
  <si>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</si>
  <si>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</si>
  <si>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</si>
  <si>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</si>
  <si>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</si>
  <si>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</si>
  <si>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</si>
  <si>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</si>
  <si>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</si>
  <si>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</si>
  <si>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</si>
  <si>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</si>
  <si>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</si>
  <si>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</si>
  <si>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</si>
  <si>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</si>
  <si>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</si>
  <si>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</si>
  <si>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</si>
  <si>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</si>
  <si>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</si>
  <si>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</si>
  <si>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</si>
  <si>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</si>
  <si>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</si>
  <si>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</si>
  <si>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</si>
  <si>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</si>
  <si>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</si>
  <si>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</si>
  <si>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</si>
  <si>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</si>
  <si>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</si>
  <si>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</si>
  <si>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</si>
  <si>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</si>
  <si>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</si>
  <si>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</si>
  <si>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</si>
  <si>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</si>
  <si>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</si>
  <si>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</si>
  <si>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</si>
  <si>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</si>
  <si>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</si>
  <si>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</si>
  <si>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</si>
  <si>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</si>
  <si>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</si>
  <si>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</si>
  <si>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</si>
  <si>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</si>
  <si>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</si>
  <si>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</si>
  <si>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</si>
  <si>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</si>
  <si>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</si>
  <si>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</si>
  <si>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</si>
  <si>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</si>
  <si>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</si>
  <si>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</si>
  <si>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</si>
  <si>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</si>
  <si>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</si>
  <si>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</si>
  <si>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</si>
  <si>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</si>
  <si>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</si>
  <si>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</si>
  <si>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</si>
  <si>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</si>
  <si>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</si>
  <si>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</si>
  <si>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</si>
  <si>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</si>
  <si>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</si>
  <si>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</si>
  <si>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</si>
  <si>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</si>
  <si>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</si>
  <si>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</si>
  <si>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</si>
  <si>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</si>
  <si>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</si>
  <si>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</si>
  <si>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</si>
  <si>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</si>
  <si>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</si>
  <si>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</si>
  <si>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</si>
  <si>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</si>
  <si>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</si>
  <si>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</si>
  <si>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</si>
  <si>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</si>
  <si>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</si>
  <si>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</si>
  <si>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</si>
  <si>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</si>
  <si>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</si>
  <si>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</si>
  <si>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</si>
  <si>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</si>
  <si>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</si>
  <si>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</si>
  <si>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</si>
  <si>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</si>
  <si>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</si>
  <si>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</si>
  <si>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</si>
  <si>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</si>
  <si>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</si>
  <si>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</si>
  <si>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</si>
  <si>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</si>
  <si>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</si>
  <si>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</si>
  <si>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</si>
  <si>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</si>
  <si>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</si>
  <si>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</si>
  <si>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</si>
  <si>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</si>
  <si>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</si>
  <si>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</si>
  <si>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</si>
  <si>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</si>
  <si>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</si>
  <si>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</si>
  <si>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</si>
  <si>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</si>
  <si>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</si>
  <si>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</si>
  <si>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</si>
  <si>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</si>
  <si>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</si>
  <si>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</si>
  <si>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</si>
  <si>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</si>
  <si>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</si>
  <si>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</si>
  <si>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</si>
  <si>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</si>
  <si>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</si>
  <si>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</si>
  <si>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</si>
  <si>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</si>
  <si>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</si>
  <si>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</si>
  <si>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</si>
  <si>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</si>
  <si>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</si>
  <si>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</si>
  <si>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</si>
  <si>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</si>
  <si>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</si>
  <si>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</si>
  <si>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</si>
  <si>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</si>
  <si>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</si>
  <si>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</si>
  <si>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</si>
  <si>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</si>
  <si>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</si>
  <si>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</si>
  <si>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</si>
  <si>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</si>
  <si>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</si>
  <si>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</si>
  <si>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</si>
  <si>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</si>
  <si>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</si>
  <si>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</si>
  <si>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</si>
  <si>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</si>
  <si>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</si>
  <si>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</si>
  <si>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</si>
  <si>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</si>
  <si>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</si>
  <si>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</si>
  <si>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</si>
  <si>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</si>
  <si>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</si>
  <si>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</si>
  <si>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</si>
  <si>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</si>
  <si>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</si>
  <si>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</si>
  <si>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</si>
  <si>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</si>
  <si>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</si>
  <si>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</si>
  <si>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</si>
  <si>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</si>
  <si>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</si>
  <si>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</si>
  <si>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</si>
  <si>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</si>
  <si>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</si>
  <si>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</si>
  <si>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</si>
  <si>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</si>
  <si>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</si>
  <si>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</si>
  <si>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</si>
  <si>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</si>
  <si>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</si>
  <si>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</si>
  <si>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</si>
  <si>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</si>
  <si>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</si>
  <si>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</si>
  <si>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</si>
  <si>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</si>
  <si>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</si>
  <si>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</si>
  <si>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</si>
  <si>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</si>
  <si>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</si>
  <si>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</si>
  <si>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</si>
  <si>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</si>
  <si>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</si>
  <si>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</si>
  <si>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</si>
  <si>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</si>
  <si>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</si>
  <si>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</si>
  <si>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</si>
  <si>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</si>
  <si>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</si>
  <si>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</si>
  <si>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</si>
  <si>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</si>
  <si>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</si>
  <si>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</si>
  <si>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</si>
  <si>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</si>
  <si>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</si>
  <si>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</si>
  <si>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</si>
  <si>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</si>
  <si>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</si>
  <si>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</si>
  <si>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</si>
  <si>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</si>
  <si>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</si>
  <si>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</si>
  <si>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</si>
  <si>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</si>
  <si>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</si>
  <si>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</si>
  <si>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</si>
  <si>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</si>
  <si>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</si>
  <si>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</si>
  <si>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</si>
  <si>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</si>
  <si>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</si>
  <si>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</si>
  <si>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</si>
  <si>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</si>
  <si>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</si>
  <si>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</si>
  <si>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</si>
  <si>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</si>
  <si>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</si>
  <si>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</si>
  <si>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</si>
  <si>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</si>
  <si>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</si>
  <si>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</si>
  <si>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</si>
  <si>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</si>
  <si>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</si>
  <si>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</si>
  <si>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</si>
  <si>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</si>
  <si>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</si>
  <si>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</si>
  <si>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</si>
  <si>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</si>
  <si>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</si>
  <si>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</si>
  <si>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</si>
  <si>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</si>
  <si>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</si>
  <si>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</si>
  <si>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</si>
  <si>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</si>
  <si>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</si>
  <si>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</si>
  <si>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</si>
  <si>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</si>
  <si>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</si>
  <si>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</si>
  <si>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</si>
  <si>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</si>
  <si>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</si>
  <si>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</si>
  <si>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</si>
  <si>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</si>
  <si>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</si>
  <si>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</si>
  <si>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</si>
  <si>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</si>
  <si>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</si>
  <si>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</si>
  <si>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</si>
  <si>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</si>
  <si>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</si>
  <si>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</si>
  <si>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</si>
  <si>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</si>
  <si>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</si>
  <si>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</si>
  <si>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</si>
  <si>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</si>
  <si>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</si>
  <si>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</si>
  <si>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</si>
  <si>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</si>
  <si>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</si>
  <si>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</si>
  <si>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</si>
  <si>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</si>
  <si>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</si>
  <si>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</si>
  <si>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</si>
  <si>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</si>
  <si>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</si>
  <si>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</si>
  <si>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</si>
  <si>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</si>
  <si>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</si>
  <si>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</si>
  <si>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</si>
  <si>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</si>
  <si>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</si>
  <si>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</si>
  <si>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</si>
  <si>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</si>
  <si>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</si>
  <si>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</si>
  <si>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</si>
  <si>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</si>
  <si>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</si>
  <si>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</si>
  <si>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</si>
  <si>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</si>
  <si>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</si>
  <si>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</si>
  <si>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</si>
  <si>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</si>
  <si>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</si>
  <si>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</si>
  <si>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</si>
  <si>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</si>
  <si>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</si>
  <si>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</si>
  <si>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</si>
  <si>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</si>
  <si>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</si>
  <si>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</si>
  <si>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</si>
  <si>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</si>
  <si>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</si>
  <si>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</si>
  <si>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</si>
  <si>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</si>
  <si>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</si>
  <si>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</si>
  <si>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</si>
  <si>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</si>
  <si>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</si>
  <si>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</si>
  <si>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</si>
  <si>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</si>
  <si>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</si>
  <si>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</si>
  <si>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</si>
  <si>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</si>
  <si>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</si>
  <si>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</si>
  <si>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</si>
  <si>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</si>
  <si>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</si>
  <si>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</si>
  <si>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</si>
  <si>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</si>
  <si>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</si>
  <si>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</si>
  <si>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</si>
  <si>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</si>
  <si>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</si>
  <si>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</si>
  <si>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</si>
  <si>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</si>
  <si>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</si>
  <si>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</si>
  <si>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</si>
  <si>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</si>
  <si>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</si>
  <si>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</si>
  <si>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</si>
  <si>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</si>
  <si>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</si>
  <si>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</si>
  <si>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</si>
  <si>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</si>
  <si>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</si>
  <si>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</si>
  <si>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</si>
  <si>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</si>
  <si>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</si>
  <si>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</si>
  <si>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</si>
  <si>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</si>
  <si>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</si>
  <si>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</si>
  <si>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</si>
  <si>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</si>
  <si>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</si>
  <si>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</si>
  <si>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</si>
  <si>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</si>
  <si>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</si>
  <si>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</si>
  <si>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</si>
  <si>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</si>
  <si>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</si>
  <si>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</si>
  <si>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</si>
  <si>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</si>
  <si>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</si>
  <si>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</si>
  <si>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</si>
  <si>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</si>
  <si>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</si>
  <si>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</si>
  <si>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</si>
  <si>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</si>
  <si>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</si>
  <si>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</si>
  <si>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</si>
  <si>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</si>
  <si>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</si>
  <si>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</si>
  <si>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</si>
  <si>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</si>
  <si>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</si>
  <si>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</si>
  <si>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</si>
  <si>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</si>
  <si>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</si>
  <si>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</si>
  <si>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</si>
  <si>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</si>
  <si>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</si>
  <si>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</si>
  <si>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</si>
  <si>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</si>
  <si>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</si>
  <si>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</si>
  <si>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</si>
  <si>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</si>
  <si>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</si>
  <si>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</si>
  <si>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</si>
  <si>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</si>
  <si>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</si>
  <si>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</si>
  <si>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</si>
  <si>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</si>
  <si>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</si>
  <si>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</si>
  <si>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</si>
  <si>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</si>
  <si>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</si>
  <si>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</si>
  <si>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</si>
  <si>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</si>
  <si>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</si>
  <si>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</si>
  <si>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</si>
  <si>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</si>
  <si>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</si>
  <si>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</si>
  <si>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</si>
  <si>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</si>
  <si>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</si>
  <si>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</si>
  <si>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</si>
  <si>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</si>
  <si>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</si>
  <si>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</si>
  <si>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</si>
  <si>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</si>
  <si>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</si>
  <si>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</si>
  <si>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</si>
  <si>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</si>
  <si>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</si>
  <si>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</si>
  <si>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</si>
  <si>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</si>
  <si>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</si>
  <si>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</si>
  <si>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</si>
  <si>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</si>
  <si>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</si>
  <si>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</si>
  <si>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</si>
  <si>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</si>
  <si>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</si>
  <si>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</si>
  <si>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</si>
  <si>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</si>
  <si>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</si>
  <si>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</si>
  <si>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</si>
  <si>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</si>
  <si>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</si>
  <si>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</si>
  <si>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</si>
  <si>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</si>
  <si>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</si>
  <si>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</si>
  <si>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</si>
  <si>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</si>
  <si>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</si>
  <si>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</si>
  <si>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</si>
  <si>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</si>
  <si>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</si>
  <si>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</si>
  <si>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</si>
  <si>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</si>
  <si>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</si>
  <si>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</si>
  <si>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</si>
  <si>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</si>
  <si>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</si>
  <si>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</si>
  <si>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</si>
  <si>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</si>
  <si>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</si>
  <si>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</si>
  <si>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</si>
  <si>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</si>
  <si>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</si>
  <si>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</si>
  <si>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</si>
  <si>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</si>
  <si>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</si>
  <si>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</si>
  <si>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</si>
  <si>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</si>
  <si>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</si>
  <si>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</si>
  <si>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</si>
  <si>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</si>
  <si>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</si>
  <si>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</si>
  <si>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</si>
  <si>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</si>
  <si>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</si>
  <si>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</si>
  <si>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</si>
  <si>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</si>
  <si>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</si>
  <si>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</si>
  <si>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</si>
  <si>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</si>
  <si>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</si>
  <si>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</si>
  <si>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</si>
  <si>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</si>
  <si>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</si>
  <si>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</si>
  <si>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</si>
  <si>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</si>
  <si>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</si>
  <si>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</si>
  <si>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</si>
  <si>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</si>
  <si>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</si>
  <si>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</si>
  <si>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</si>
  <si>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</si>
  <si>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</si>
  <si>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</si>
  <si>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</si>
  <si>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</si>
  <si>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</si>
  <si>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</si>
  <si>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</si>
  <si>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</si>
  <si>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</si>
  <si>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</si>
  <si>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</si>
  <si>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</si>
  <si>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</si>
  <si>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</si>
  <si>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</si>
  <si>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</si>
  <si>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</si>
  <si>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</si>
  <si>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</si>
  <si>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</si>
  <si>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</si>
  <si>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</si>
  <si>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</si>
  <si>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</si>
  <si>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</si>
  <si>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</si>
  <si>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</si>
  <si>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</si>
  <si>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</si>
  <si>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</si>
  <si>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</si>
  <si>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</si>
  <si>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</si>
  <si>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</si>
  <si>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</si>
  <si>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</si>
  <si>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</si>
  <si>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</si>
  <si>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</si>
  <si>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</si>
  <si>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</si>
  <si>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</si>
  <si>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</si>
  <si>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</si>
  <si>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</si>
  <si>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</si>
  <si>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</si>
  <si>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</si>
  <si>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</si>
  <si>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</si>
  <si>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</si>
  <si>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</si>
  <si>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</si>
  <si>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</si>
  <si>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</si>
  <si>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</si>
  <si>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</si>
  <si>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</si>
  <si>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</si>
  <si>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</si>
  <si>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</si>
  <si>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</si>
  <si>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</si>
  <si>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</si>
  <si>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</si>
  <si>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</si>
  <si>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</si>
  <si>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</si>
  <si>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</si>
  <si>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</si>
  <si>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</si>
  <si>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</si>
  <si>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</si>
  <si>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</si>
  <si>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</si>
  <si>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</si>
  <si>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</si>
  <si>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</si>
  <si>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</si>
  <si>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</si>
  <si>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</si>
  <si>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</si>
  <si>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</si>
  <si>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</si>
  <si>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</si>
  <si>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</si>
  <si>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</si>
  <si>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</si>
  <si>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</si>
  <si>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</si>
  <si>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</si>
  <si>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</si>
  <si>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</si>
  <si>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</si>
  <si>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</si>
  <si>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</si>
  <si>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</si>
  <si>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</si>
  <si>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</si>
  <si>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</si>
  <si>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</si>
  <si>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</si>
  <si>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</si>
  <si>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</si>
  <si>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</si>
  <si>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</si>
  <si>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</si>
  <si>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</si>
  <si>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</si>
  <si>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</si>
  <si>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</si>
  <si>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</si>
  <si>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</si>
  <si>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</si>
  <si>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</si>
  <si>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</si>
  <si>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</si>
  <si>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</si>
  <si>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</si>
  <si>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</si>
  <si>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</si>
  <si>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</si>
  <si>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</si>
  <si>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</si>
  <si>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</si>
  <si>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</si>
  <si>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</si>
  <si>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</si>
  <si>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</si>
  <si>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</si>
  <si>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</si>
  <si>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</si>
  <si>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</si>
  <si>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</si>
  <si>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</si>
  <si>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</si>
  <si>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</si>
  <si>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</si>
  <si>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</si>
  <si>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</si>
  <si>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</si>
  <si>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</si>
  <si>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</si>
  <si>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</si>
  <si>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</si>
  <si>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</si>
  <si>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</si>
  <si>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</si>
  <si>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</si>
  <si>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</si>
  <si>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</si>
  <si>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</si>
  <si>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</si>
  <si>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</si>
  <si>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</si>
  <si>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</si>
  <si>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</si>
  <si>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</si>
  <si>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</si>
  <si>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</si>
  <si>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</si>
  <si>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</si>
  <si>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</si>
  <si>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</si>
  <si>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</si>
  <si>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</si>
  <si>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</si>
  <si>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</si>
  <si>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</si>
  <si>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</si>
  <si>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</si>
  <si>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</si>
  <si>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</si>
  <si>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</si>
  <si>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</si>
  <si>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</si>
  <si>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</si>
  <si>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</si>
  <si>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</si>
  <si>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</si>
  <si>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</si>
  <si>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</si>
  <si>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</si>
  <si>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</si>
  <si>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</si>
  <si>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</si>
  <si>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</si>
  <si>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</si>
  <si>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</si>
  <si>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</si>
  <si>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</si>
  <si>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</si>
  <si>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</si>
  <si>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</si>
  <si>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</si>
  <si>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</si>
  <si>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</si>
  <si>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</si>
  <si>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</si>
  <si>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</si>
  <si>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</si>
  <si>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</si>
  <si>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</si>
  <si>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</si>
  <si>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</si>
  <si>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</si>
  <si>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</si>
  <si>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</si>
  <si>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</si>
  <si>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</si>
  <si>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</si>
  <si>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</si>
  <si>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</si>
  <si>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</si>
  <si>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</si>
  <si>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</si>
  <si>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</si>
  <si>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</si>
  <si>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</si>
  <si>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</si>
  <si>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</si>
  <si>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</si>
  <si>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</si>
  <si>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</si>
  <si>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</si>
  <si>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</si>
  <si>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</si>
  <si>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</si>
  <si>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</si>
  <si>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</si>
  <si>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</si>
  <si>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</si>
  <si>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</si>
  <si>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</si>
  <si>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</si>
  <si>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</si>
  <si>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</si>
  <si>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</si>
  <si>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</si>
  <si>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</si>
  <si>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</si>
  <si>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</si>
  <si>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</si>
  <si>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</si>
  <si>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</si>
  <si>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</si>
  <si>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</si>
  <si>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</si>
  <si>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</si>
  <si>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</si>
  <si>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</si>
  <si>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</si>
  <si>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</si>
  <si>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</si>
  <si>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</si>
  <si>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</si>
  <si>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</si>
  <si>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</si>
  <si>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</si>
  <si>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</si>
  <si>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</si>
  <si>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</si>
  <si>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</si>
  <si>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</si>
  <si>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</si>
  <si>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</si>
  <si>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</si>
  <si>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</si>
  <si>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</si>
  <si>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</si>
  <si>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</si>
  <si>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</si>
  <si>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</si>
  <si>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</si>
  <si>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</si>
  <si>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</si>
  <si>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</si>
  <si>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</si>
  <si>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</si>
  <si>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</si>
  <si>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</si>
  <si>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</si>
  <si>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</si>
  <si>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</si>
  <si>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</si>
  <si>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</si>
  <si>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</si>
  <si>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</si>
  <si>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</si>
  <si>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</si>
  <si>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</si>
  <si>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</si>
  <si>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</si>
  <si>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</si>
  <si>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</si>
  <si>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</si>
  <si>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</si>
  <si>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</si>
  <si>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</si>
  <si>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</si>
  <si>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</si>
  <si>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</si>
  <si>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</si>
  <si>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</si>
  <si>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</si>
  <si>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</si>
  <si>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</si>
  <si>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</si>
  <si>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</si>
  <si>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</si>
  <si>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</si>
  <si>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</si>
  <si>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</si>
  <si>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</si>
  <si>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</si>
  <si>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</si>
  <si>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</si>
  <si>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</si>
  <si>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</si>
  <si>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</si>
  <si>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</si>
  <si>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</si>
  <si>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</si>
  <si>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</si>
  <si>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</si>
  <si>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</si>
  <si>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</si>
  <si>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</si>
  <si>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</si>
  <si>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</si>
  <si>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</si>
  <si>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</si>
  <si>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</si>
  <si>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</si>
  <si>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</si>
  <si>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</si>
  <si>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</si>
  <si>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</si>
  <si>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</si>
  <si>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</si>
  <si>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</si>
  <si>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</si>
  <si>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</si>
  <si>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</si>
  <si>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</si>
  <si>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</si>
  <si>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</si>
  <si>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</si>
  <si>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</si>
  <si>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</si>
  <si>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</si>
  <si>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</si>
  <si>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</si>
  <si>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</si>
  <si>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</si>
  <si>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</si>
  <si>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</si>
  <si>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</si>
  <si>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</si>
  <si>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</si>
  <si>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</si>
  <si>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</si>
  <si>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</si>
  <si>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</si>
  <si>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</si>
  <si>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</si>
  <si>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</si>
  <si>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</si>
  <si>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</si>
  <si>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</si>
  <si>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</si>
  <si>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</si>
  <si>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</si>
  <si>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</si>
  <si>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</si>
  <si>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</si>
  <si>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</si>
  <si>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</si>
  <si>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</si>
  <si>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</si>
  <si>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</si>
  <si>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</si>
  <si>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</si>
  <si>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</si>
  <si>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</si>
  <si>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</si>
  <si>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</si>
  <si>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</si>
  <si>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</si>
  <si>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</si>
  <si>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</si>
  <si>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</si>
  <si>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</si>
  <si>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</si>
  <si>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</si>
  <si>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</si>
  <si>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</si>
  <si>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</si>
  <si>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</si>
  <si>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</si>
  <si>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</si>
  <si>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</si>
  <si>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</si>
  <si>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</si>
  <si>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</si>
  <si>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</si>
  <si>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</si>
  <si>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</si>
  <si>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</si>
  <si>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</si>
  <si>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</si>
  <si>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</si>
  <si>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</si>
  <si>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</si>
  <si>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</si>
  <si>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</si>
  <si>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</si>
  <si>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</si>
  <si>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</si>
  <si>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</si>
  <si>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</si>
  <si>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</si>
  <si>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</si>
  <si>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</si>
  <si>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</si>
  <si>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</si>
  <si>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</si>
  <si>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</si>
  <si>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</si>
  <si>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</si>
  <si>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</si>
  <si>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</si>
  <si>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</si>
  <si>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</si>
  <si>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</si>
  <si>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</si>
  <si>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</si>
  <si>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</si>
  <si>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</si>
  <si>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</si>
  <si>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</si>
  <si>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</si>
  <si>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</si>
  <si>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</si>
  <si>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</si>
  <si>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</si>
  <si>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</si>
  <si>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</si>
  <si>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</si>
  <si>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</si>
  <si>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</si>
  <si>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</si>
  <si>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</si>
  <si>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</si>
  <si>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</si>
  <si>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</si>
  <si>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</si>
  <si>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</si>
  <si>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</si>
  <si>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</si>
  <si>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</si>
  <si>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</si>
  <si>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</si>
  <si>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</si>
  <si>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</si>
  <si>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</si>
  <si>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</si>
  <si>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</si>
  <si>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</si>
  <si>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</si>
  <si>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</si>
  <si>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</si>
  <si>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</si>
  <si>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</si>
  <si>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</si>
  <si>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</si>
  <si>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</si>
  <si>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</si>
  <si>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</si>
  <si>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</si>
  <si>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</si>
  <si>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</si>
  <si>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</si>
  <si>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</si>
  <si>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</si>
  <si>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</si>
  <si>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</si>
  <si>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</si>
  <si>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</si>
  <si>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</si>
  <si>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</si>
  <si>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</si>
  <si>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</si>
  <si>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</si>
  <si>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</si>
  <si>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</si>
  <si>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</si>
  <si>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</si>
  <si>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</si>
  <si>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</si>
  <si>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</si>
  <si>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</si>
  <si>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</si>
  <si>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</si>
  <si>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</si>
  <si>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</si>
  <si>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</si>
  <si>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</si>
  <si>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</si>
  <si>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</si>
  <si>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</si>
  <si>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</si>
  <si>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</si>
  <si>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</si>
  <si>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</si>
  <si>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</si>
  <si>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</si>
  <si>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</si>
  <si>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</si>
  <si>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</si>
  <si>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</si>
  <si>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</si>
  <si>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</si>
  <si>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</si>
  <si>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</si>
  <si>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</si>
  <si>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</si>
  <si>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</si>
  <si>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</si>
  <si>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</si>
  <si>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</si>
  <si>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</si>
  <si>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</si>
  <si>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</si>
  <si>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</si>
  <si>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</si>
  <si>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</si>
  <si>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</si>
  <si>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</si>
  <si>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</si>
  <si>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</si>
  <si>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</si>
  <si>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</si>
  <si>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</si>
  <si>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</si>
  <si>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</si>
  <si>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</si>
  <si>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</si>
  <si>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</si>
  <si>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</si>
  <si>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</si>
  <si>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</si>
  <si>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</si>
  <si>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</si>
  <si>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</si>
  <si>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</si>
  <si>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</si>
  <si>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</si>
  <si>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</si>
  <si>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</si>
  <si>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</si>
  <si>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</si>
  <si>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</si>
  <si>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</si>
  <si>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</si>
  <si>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</si>
  <si>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</si>
  <si>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</si>
  <si>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</si>
  <si>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</si>
  <si>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</si>
  <si>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</si>
  <si>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</si>
  <si>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</si>
  <si>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</si>
  <si>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</si>
  <si>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</si>
  <si>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</si>
  <si>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</si>
  <si>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</si>
  <si>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</si>
  <si>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</si>
  <si>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</si>
  <si>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</si>
  <si>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</si>
  <si>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</si>
  <si>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</si>
  <si>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</si>
  <si>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</si>
  <si>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</si>
  <si>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</si>
  <si>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</si>
  <si>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</si>
  <si>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</si>
  <si>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</si>
  <si>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</si>
  <si>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</si>
  <si>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</si>
  <si>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</si>
  <si>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</si>
  <si>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</si>
  <si>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</si>
  <si>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</si>
  <si>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</si>
  <si>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</si>
  <si>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</si>
  <si>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</si>
  <si>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</si>
  <si>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</si>
  <si>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</si>
  <si>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</si>
  <si>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</si>
  <si>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</si>
  <si>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</si>
  <si>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</si>
  <si>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</si>
  <si>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</si>
  <si>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</si>
  <si>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</si>
  <si>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</si>
  <si>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</si>
  <si>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</si>
  <si>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</si>
  <si>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</si>
  <si>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</si>
  <si>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</si>
  <si>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</si>
  <si>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</si>
  <si>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</si>
  <si>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</si>
  <si>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</si>
  <si>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</si>
  <si>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</si>
  <si>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</si>
  <si>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</si>
  <si>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</si>
  <si>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</si>
  <si>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</si>
  <si>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</si>
  <si>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</si>
  <si>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</si>
  <si>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</si>
  <si>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</si>
  <si>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</si>
  <si>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</si>
  <si>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</si>
  <si>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</si>
  <si>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</si>
  <si>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</si>
  <si>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</si>
  <si>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</si>
  <si>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</si>
  <si>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</si>
  <si>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</si>
  <si>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</si>
  <si>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</si>
  <si>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</si>
  <si>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</si>
  <si>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</si>
  <si>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</si>
  <si>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</si>
  <si>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</si>
  <si>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</si>
  <si>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</si>
  <si>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</si>
  <si>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</si>
  <si>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</si>
  <si>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</si>
  <si>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</si>
  <si>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</si>
  <si>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</si>
  <si>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</si>
  <si>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</si>
  <si>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</si>
  <si>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</si>
  <si>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</si>
  <si>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</si>
  <si>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</si>
  <si>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</si>
  <si>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</si>
  <si>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</si>
  <si>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</si>
  <si>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</si>
  <si>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</si>
  <si>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</si>
  <si>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</si>
  <si>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</si>
  <si>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</si>
  <si>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</si>
  <si>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</si>
  <si>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</si>
  <si>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</si>
  <si>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</si>
  <si>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</si>
  <si>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</si>
  <si>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</si>
  <si>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</si>
  <si>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</si>
  <si>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</si>
  <si>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</si>
  <si>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</si>
  <si>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</si>
  <si>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</si>
  <si>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</si>
  <si>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</si>
  <si>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</si>
  <si>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</si>
  <si>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</si>
  <si>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</si>
  <si>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</si>
  <si>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</si>
  <si>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</si>
  <si>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</si>
  <si>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</si>
  <si>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</si>
  <si>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</si>
  <si>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</si>
  <si>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</si>
  <si>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</si>
  <si>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</si>
  <si>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</si>
  <si>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</si>
  <si>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</si>
  <si>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</si>
  <si>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</si>
  <si>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</si>
  <si>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</si>
  <si>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</si>
  <si>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</si>
  <si>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</si>
  <si>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</si>
  <si>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</si>
  <si>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</si>
  <si>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</si>
  <si>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</si>
  <si>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</si>
  <si>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</si>
  <si>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</si>
  <si>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</si>
  <si>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</si>
  <si>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</si>
  <si>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</si>
  <si>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</si>
  <si>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</si>
  <si>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</si>
  <si>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</si>
  <si>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</si>
  <si>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</si>
  <si>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</si>
  <si>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</si>
  <si>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</si>
  <si>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</si>
  <si>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</si>
  <si>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</si>
  <si>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</si>
  <si>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</si>
  <si>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</si>
  <si>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</si>
  <si>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</si>
  <si>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</si>
  <si>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</si>
  <si>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</si>
  <si>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</si>
  <si>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</si>
  <si>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</si>
  <si>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</si>
  <si>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</si>
  <si>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</si>
  <si>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</si>
  <si>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</si>
  <si>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</si>
  <si>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</si>
  <si>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</si>
  <si>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</si>
  <si>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</si>
  <si>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</si>
  <si>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</si>
  <si>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</si>
  <si>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</si>
  <si>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</si>
  <si>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</si>
  <si>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</si>
  <si>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</si>
  <si>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</si>
  <si>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</si>
  <si>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</si>
  <si>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</si>
  <si>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</si>
  <si>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</si>
  <si>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</si>
  <si>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</si>
  <si>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</si>
  <si>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</si>
  <si>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</si>
  <si>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</si>
  <si>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</si>
  <si>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</si>
  <si>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</si>
  <si>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</si>
  <si>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</si>
  <si>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</si>
  <si>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</si>
  <si>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</si>
  <si>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</si>
  <si>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</si>
  <si>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</si>
  <si>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</si>
  <si>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</si>
  <si>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</si>
  <si>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</si>
  <si>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</si>
  <si>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</si>
  <si>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</si>
  <si>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</si>
  <si>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</si>
  <si>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</si>
  <si>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</si>
  <si>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</si>
  <si>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</si>
  <si>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</si>
  <si>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</si>
  <si>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</si>
  <si>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</si>
  <si>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</si>
  <si>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</si>
  <si>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</si>
  <si>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</si>
  <si>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</si>
  <si>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</si>
  <si>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</si>
  <si>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</si>
  <si>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</si>
  <si>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</si>
  <si>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</si>
  <si>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</si>
  <si>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</si>
  <si>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</si>
  <si>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</si>
  <si>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</si>
  <si>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</si>
  <si>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</si>
  <si>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</si>
  <si>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</si>
  <si>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</si>
  <si>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</si>
  <si>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</si>
  <si>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</si>
  <si>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</si>
  <si>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</si>
  <si>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</si>
  <si>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</si>
  <si>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</si>
  <si>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</si>
  <si>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</si>
  <si>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</si>
  <si>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</si>
  <si>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</si>
  <si>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</si>
  <si>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</si>
  <si>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</si>
  <si>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</si>
  <si>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</si>
  <si>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</si>
  <si>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</si>
  <si>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</si>
  <si>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</si>
  <si>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</si>
  <si>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</si>
  <si>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</si>
  <si>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</si>
  <si>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</si>
  <si>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</si>
  <si>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</si>
  <si>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</si>
  <si>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</si>
  <si>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</si>
  <si>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</si>
  <si>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</si>
  <si>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</si>
  <si>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</si>
  <si>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</si>
  <si>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</si>
  <si>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</si>
  <si>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</si>
  <si>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</si>
  <si>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</si>
  <si>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</si>
  <si>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</si>
  <si>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</si>
  <si>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</si>
  <si>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</si>
  <si>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</si>
  <si>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</si>
  <si>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</si>
  <si>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</si>
  <si>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</si>
  <si>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</si>
  <si>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</si>
  <si>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</si>
  <si>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</si>
  <si>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</si>
  <si>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</si>
  <si>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</si>
  <si>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</si>
  <si>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</si>
  <si>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</si>
  <si>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</si>
  <si>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</si>
  <si>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</si>
  <si>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</si>
  <si>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</si>
  <si>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</si>
  <si>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</si>
  <si>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</si>
  <si>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</si>
  <si>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</si>
  <si>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</si>
  <si>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</si>
  <si>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</si>
  <si>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</si>
  <si>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</si>
  <si>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</si>
  <si>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</si>
  <si>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</si>
  <si>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</si>
  <si>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</si>
  <si>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</si>
  <si>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</si>
  <si>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</si>
  <si>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</si>
  <si>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</si>
  <si>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</si>
  <si>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</si>
  <si>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</si>
  <si>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</si>
  <si>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</si>
  <si>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</si>
  <si>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</si>
  <si>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</si>
  <si>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</si>
  <si>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</si>
  <si>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</si>
  <si>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</si>
  <si>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</si>
  <si>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</si>
  <si>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</si>
  <si>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</si>
  <si>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</si>
  <si>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</si>
  <si>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</si>
  <si>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</si>
  <si>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</si>
  <si>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</si>
  <si>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</si>
  <si>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</si>
  <si>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</si>
  <si>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</si>
  <si>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</si>
  <si>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</si>
  <si>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</si>
  <si>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</si>
  <si>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</si>
  <si>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</si>
  <si>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</si>
  <si>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</si>
  <si>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</si>
  <si>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</si>
  <si>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</si>
  <si>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</si>
  <si>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</si>
  <si>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</si>
  <si>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</si>
  <si>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</si>
  <si>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</si>
  <si>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</si>
  <si>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</si>
  <si>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</si>
  <si>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</si>
  <si>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</si>
  <si>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</si>
  <si>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</si>
  <si>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</si>
  <si>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</si>
  <si>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</si>
  <si>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</si>
  <si>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</si>
  <si>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</si>
  <si>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</si>
  <si>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</si>
  <si>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</si>
  <si>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</si>
  <si>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</si>
  <si>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</si>
  <si>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</si>
  <si>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</si>
  <si>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</si>
  <si>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</si>
  <si>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</si>
  <si>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</si>
  <si>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</si>
  <si>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</si>
  <si>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</si>
  <si>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</si>
  <si>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</si>
  <si>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</si>
  <si>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</si>
  <si>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</si>
  <si>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</si>
  <si>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</si>
  <si>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</si>
  <si>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</si>
  <si>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</si>
  <si>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</si>
  <si>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</si>
  <si>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</si>
  <si>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</si>
  <si>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</si>
  <si>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</si>
  <si>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</si>
  <si>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</si>
  <si>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</si>
  <si>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</si>
  <si>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</si>
  <si>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</si>
  <si>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</si>
  <si>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</si>
  <si>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</si>
  <si>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</si>
  <si>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</si>
  <si>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</si>
  <si>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</si>
  <si>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</si>
  <si>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</si>
  <si>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</si>
  <si>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</si>
  <si>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</si>
  <si>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</si>
  <si>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</si>
  <si>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</si>
  <si>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</si>
  <si>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</si>
  <si>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</si>
  <si>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</si>
  <si>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</si>
  <si>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</si>
  <si>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</si>
  <si>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</si>
  <si>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</si>
  <si>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</si>
  <si>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</si>
  <si>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</si>
  <si>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</si>
  <si>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</si>
  <si>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</si>
  <si>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</si>
  <si>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</si>
  <si>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</si>
  <si>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</si>
  <si>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</si>
  <si>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</si>
  <si>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</si>
  <si>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</si>
  <si>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</si>
  <si>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</si>
  <si>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</si>
  <si>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</si>
  <si>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</si>
  <si>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</si>
  <si>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</si>
  <si>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</si>
  <si>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</si>
  <si>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</si>
  <si>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</si>
  <si>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</si>
  <si>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</si>
  <si>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</si>
  <si>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</si>
  <si>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</si>
  <si>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</si>
  <si>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</si>
  <si>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</si>
  <si>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</si>
  <si>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</si>
  <si>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</si>
  <si>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</si>
  <si>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</si>
  <si>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</si>
  <si>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</si>
  <si>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</si>
  <si>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</si>
  <si>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</si>
  <si>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</si>
  <si>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</si>
  <si>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</si>
  <si>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</si>
  <si>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</si>
  <si>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</si>
  <si>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</si>
  <si>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</si>
  <si>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</si>
  <si>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</si>
  <si>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</si>
  <si>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</si>
  <si>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</si>
  <si>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</si>
  <si>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</si>
  <si>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</si>
  <si>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</si>
  <si>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</si>
  <si>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</si>
  <si>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</si>
  <si>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</si>
  <si>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</si>
  <si>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</si>
  <si>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</si>
  <si>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</si>
  <si>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</si>
  <si>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</si>
  <si>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</si>
  <si>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</si>
  <si>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</si>
  <si>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</si>
  <si>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</si>
  <si>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</si>
  <si>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</si>
  <si>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</si>
  <si>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</si>
  <si>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</si>
  <si>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</si>
  <si>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</si>
  <si>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</si>
  <si>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</si>
  <si>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</si>
  <si>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</si>
  <si>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</si>
  <si>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</si>
  <si>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</si>
  <si>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</si>
  <si>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</si>
  <si>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</si>
  <si>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</si>
  <si>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</si>
  <si>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</si>
  <si>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</si>
  <si>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</si>
  <si>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</si>
  <si>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</si>
  <si>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</si>
  <si>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</si>
  <si>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</si>
  <si>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</si>
  <si>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</si>
  <si>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</si>
  <si>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</si>
  <si>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</si>
  <si>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</si>
  <si>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</si>
  <si>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</si>
  <si>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</si>
  <si>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</si>
  <si>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</si>
  <si>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</si>
  <si>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</si>
  <si>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</si>
  <si>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</si>
  <si>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</si>
  <si>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</si>
  <si>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</si>
  <si>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</si>
  <si>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</si>
  <si>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</si>
  <si>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</si>
  <si>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</si>
  <si>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</si>
  <si>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</si>
  <si>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</si>
  <si>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</si>
  <si>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</si>
  <si>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</si>
  <si>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</si>
  <si>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</si>
  <si>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</si>
  <si>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</si>
  <si>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</si>
  <si>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</si>
  <si>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</si>
  <si>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</si>
  <si>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</si>
  <si>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</si>
  <si>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</si>
  <si>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</si>
  <si>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</si>
  <si>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</si>
  <si>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</si>
  <si>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</si>
  <si>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</si>
  <si>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</si>
  <si>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</si>
  <si>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</si>
  <si>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</si>
  <si>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</si>
  <si>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</si>
  <si>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</si>
  <si>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</si>
  <si>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</si>
  <si>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</si>
  <si>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</si>
  <si>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</si>
  <si>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</si>
  <si>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</si>
  <si>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</si>
  <si>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</si>
  <si>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</si>
  <si>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</si>
  <si>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</si>
  <si>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</si>
  <si>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</si>
  <si>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</si>
  <si>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</si>
  <si>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</si>
  <si>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</si>
  <si>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</si>
  <si>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</si>
  <si>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</si>
  <si>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</si>
  <si>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</si>
  <si>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</si>
  <si>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</si>
  <si>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</si>
  <si>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</si>
  <si>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</si>
  <si>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</si>
  <si>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</si>
  <si>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</si>
  <si>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</si>
  <si>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</si>
  <si>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</si>
  <si>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</si>
  <si>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</si>
  <si>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</si>
  <si>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</si>
  <si>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</si>
  <si>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</si>
  <si>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</si>
  <si>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</si>
  <si>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</si>
  <si>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</si>
  <si>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</si>
  <si>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</si>
  <si>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</si>
  <si>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</si>
  <si>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</si>
  <si>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</si>
  <si>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</si>
  <si>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</si>
  <si>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</si>
  <si>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</si>
  <si>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</si>
  <si>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</si>
  <si>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</si>
  <si>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</si>
  <si>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</si>
  <si>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</si>
  <si>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</si>
  <si>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</si>
  <si>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</si>
  <si>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</si>
  <si>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</si>
  <si>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</si>
  <si>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</si>
  <si>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</si>
  <si>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</si>
  <si>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</si>
  <si>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</si>
  <si>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</si>
  <si>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</si>
  <si>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</si>
  <si>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</si>
  <si>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</si>
  <si>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</si>
  <si>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</si>
  <si>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</si>
  <si>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</si>
  <si>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</si>
  <si>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</si>
  <si>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</si>
  <si>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</si>
  <si>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</si>
  <si>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</si>
  <si>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</si>
  <si>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</si>
  <si>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</si>
  <si>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</si>
  <si>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</si>
  <si>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</si>
  <si>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</si>
  <si>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</si>
  <si>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</si>
  <si>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</si>
  <si>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</si>
  <si>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</si>
  <si>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</si>
  <si>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</si>
  <si>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</si>
  <si>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</si>
  <si>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</si>
  <si>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</si>
  <si>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</si>
  <si>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</si>
  <si>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</si>
  <si>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</si>
  <si>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</si>
  <si>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</si>
  <si>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</si>
  <si>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</si>
  <si>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</si>
  <si>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</si>
  <si>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</si>
  <si>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</si>
  <si>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</si>
  <si>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</si>
  <si>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</si>
  <si>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</si>
  <si>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</si>
  <si>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</si>
  <si>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</si>
  <si>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</si>
  <si>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</si>
  <si>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</si>
  <si>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</si>
  <si>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</si>
  <si>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</si>
  <si>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</si>
  <si>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</si>
  <si>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</si>
  <si>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</si>
  <si>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</si>
  <si>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</si>
  <si>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</si>
  <si>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</si>
  <si>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</si>
  <si>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</si>
  <si>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</si>
  <si>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</si>
  <si>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</si>
  <si>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</si>
  <si>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</si>
  <si>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</si>
  <si>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</si>
  <si>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</si>
  <si>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</si>
  <si>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</si>
  <si>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</si>
  <si>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</si>
  <si>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</si>
  <si>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</si>
  <si>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</si>
  <si>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</si>
  <si>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</si>
  <si>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</si>
  <si>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</si>
  <si>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</si>
  <si>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</si>
  <si>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</si>
  <si>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</si>
  <si>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</si>
  <si>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</si>
  <si>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</si>
  <si>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</si>
  <si>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</si>
  <si>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</si>
  <si>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</si>
  <si>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</si>
  <si>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</si>
  <si>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</si>
  <si>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</si>
  <si>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</si>
  <si>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</si>
  <si>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</si>
  <si>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</si>
  <si>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</si>
  <si>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</si>
  <si>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</si>
  <si>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</si>
  <si>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</si>
  <si>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</si>
  <si>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</si>
  <si>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</si>
  <si>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</si>
  <si>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</si>
  <si>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</si>
  <si>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</si>
  <si>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</si>
  <si>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</si>
  <si>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</si>
  <si>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</si>
  <si>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</si>
  <si>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</si>
  <si>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</si>
  <si>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</si>
  <si>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</si>
  <si>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</si>
  <si>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</si>
  <si>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</si>
  <si>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</si>
  <si>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</si>
  <si>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</si>
  <si>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</si>
  <si>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</si>
  <si>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</si>
  <si>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</si>
  <si>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</si>
  <si>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</si>
  <si>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</si>
  <si>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</si>
  <si>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</si>
  <si>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</si>
  <si>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</si>
  <si>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</si>
  <si>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</si>
  <si>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</si>
  <si>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</si>
  <si>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</si>
  <si>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</si>
  <si>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</si>
  <si>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</si>
  <si>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</si>
  <si>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</si>
  <si>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</si>
  <si>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</si>
  <si>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</si>
  <si>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</si>
  <si>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</si>
  <si>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</si>
  <si>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</si>
  <si>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</si>
  <si>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</si>
  <si>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</si>
  <si>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</si>
  <si>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</si>
  <si>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</si>
  <si>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</si>
  <si>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</si>
  <si>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</si>
  <si>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</si>
  <si>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</si>
  <si>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</si>
  <si>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</si>
  <si>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</si>
  <si>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</si>
  <si>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</si>
  <si>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</si>
  <si>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</si>
  <si>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</si>
  <si>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</si>
  <si>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</si>
  <si>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</si>
  <si>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</si>
  <si>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</si>
  <si>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</si>
  <si>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</si>
  <si>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</si>
  <si>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</si>
  <si>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</si>
  <si>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</si>
  <si>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</si>
  <si>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</si>
  <si>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</si>
  <si>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</si>
  <si>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</si>
  <si>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</si>
  <si>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</si>
  <si>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</si>
  <si>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</si>
  <si>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</si>
  <si>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</si>
  <si>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</si>
  <si>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</si>
  <si>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</si>
  <si>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</si>
  <si>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</si>
  <si>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</si>
  <si>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</si>
  <si>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</si>
  <si>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</si>
  <si>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</si>
  <si>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</si>
  <si>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</si>
  <si>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</si>
  <si>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</si>
  <si>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</si>
  <si>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</si>
  <si>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</si>
  <si>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</si>
  <si>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</si>
  <si>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</si>
  <si>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</si>
  <si>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</si>
  <si>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</si>
  <si>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</si>
  <si>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</si>
  <si>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</si>
  <si>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</si>
  <si>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</si>
  <si>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</si>
  <si>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</si>
  <si>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</si>
  <si>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</si>
  <si>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</si>
  <si>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</si>
  <si>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</si>
  <si>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</si>
  <si>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</si>
  <si>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</si>
  <si>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</si>
  <si>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</si>
  <si>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</si>
  <si>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</si>
  <si>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</si>
  <si>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</si>
  <si>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</si>
  <si>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</si>
  <si>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</si>
  <si>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</si>
  <si>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</si>
  <si>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</si>
  <si>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</si>
  <si>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</si>
  <si>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</si>
  <si>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</si>
  <si>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</si>
  <si>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</si>
  <si>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</si>
  <si>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</si>
  <si>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</si>
  <si>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</si>
  <si>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</si>
  <si>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</si>
  <si>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</si>
  <si>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</si>
  <si>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</si>
  <si>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</si>
  <si>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</si>
  <si>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</si>
  <si>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</si>
  <si>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</si>
  <si>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</si>
  <si>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</si>
  <si>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</si>
  <si>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</si>
  <si>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</si>
  <si>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</si>
  <si>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</si>
  <si>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</si>
  <si>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</si>
  <si>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</si>
  <si>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</si>
  <si>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</si>
  <si>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</si>
  <si>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</si>
  <si>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</si>
  <si>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</si>
  <si>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</si>
  <si>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</si>
  <si>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</si>
  <si>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</si>
  <si>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</si>
  <si>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</si>
  <si>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</si>
  <si>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</si>
  <si>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</si>
  <si>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</si>
  <si>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</si>
  <si>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</si>
  <si>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</si>
  <si>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</si>
  <si>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</si>
  <si>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</si>
  <si>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</si>
  <si>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</si>
  <si>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</si>
  <si>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</si>
  <si>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</si>
  <si>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</si>
  <si>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</si>
  <si>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</si>
  <si>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</si>
  <si>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</si>
  <si>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</si>
  <si>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</si>
  <si>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</si>
  <si>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</si>
  <si>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</si>
  <si>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</si>
  <si>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</si>
  <si>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</si>
  <si>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</si>
  <si>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</si>
  <si>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</si>
  <si>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</si>
  <si>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</si>
  <si>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</si>
  <si>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</si>
  <si>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</si>
  <si>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</si>
  <si>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</si>
  <si>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</si>
  <si>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</si>
  <si>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</si>
  <si>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</si>
  <si>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</si>
  <si>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</si>
  <si>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</si>
  <si>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</si>
  <si>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</si>
  <si>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</si>
  <si>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</si>
  <si>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</si>
  <si>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</si>
  <si>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</si>
  <si>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</si>
  <si>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</si>
  <si>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</si>
  <si>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</si>
  <si>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</si>
  <si>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</si>
  <si>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</si>
  <si>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</si>
  <si>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</si>
  <si>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</si>
  <si>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</si>
  <si>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</si>
  <si>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</si>
  <si>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</si>
  <si>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</si>
  <si>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</si>
  <si>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</si>
  <si>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</si>
  <si>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</si>
  <si>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</si>
  <si>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</si>
  <si>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</si>
  <si>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</si>
  <si>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</si>
  <si>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</si>
  <si>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</si>
  <si>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</si>
  <si>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</si>
  <si>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</si>
  <si>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</si>
  <si>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</si>
  <si>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</si>
  <si>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</si>
  <si>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</si>
  <si>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</si>
  <si>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</si>
  <si>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</si>
  <si>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</si>
  <si>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</si>
  <si>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</si>
  <si>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</si>
  <si>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</si>
  <si>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</si>
  <si>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</si>
  <si>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</si>
  <si>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</si>
  <si>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</si>
  <si>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</si>
  <si>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</si>
  <si>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</si>
  <si>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</si>
  <si>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</si>
  <si>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</si>
  <si>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</si>
  <si>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</si>
  <si>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</si>
  <si>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</si>
  <si>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</si>
  <si>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</si>
  <si>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</si>
  <si>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</si>
  <si>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</si>
  <si>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</si>
  <si>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</si>
  <si>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</si>
  <si>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</si>
  <si>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</si>
  <si>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</si>
  <si>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</si>
  <si>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</si>
  <si>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</si>
  <si>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</si>
  <si>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</si>
  <si>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</si>
  <si>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</si>
  <si>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</si>
  <si>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</si>
  <si>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</si>
  <si>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</si>
  <si>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</si>
  <si>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</si>
  <si>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</si>
  <si>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</si>
  <si>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</si>
  <si>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</si>
  <si>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</si>
  <si>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</si>
  <si>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</si>
  <si>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</si>
  <si>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</si>
  <si>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</si>
  <si>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</si>
  <si>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</si>
  <si>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</si>
  <si>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</si>
  <si>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</si>
  <si>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</si>
  <si>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</si>
  <si>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</si>
  <si>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</si>
  <si>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</si>
  <si>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</si>
  <si>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</si>
  <si>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</si>
  <si>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</si>
  <si>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</si>
  <si>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</si>
  <si>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</si>
  <si>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</si>
  <si>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</si>
  <si>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</si>
  <si>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</si>
  <si>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</si>
  <si>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</si>
  <si>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</si>
  <si>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</si>
  <si>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</si>
  <si>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</si>
  <si>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</si>
  <si>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</si>
  <si>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</si>
  <si>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</si>
  <si>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</si>
  <si>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</si>
  <si>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</si>
  <si>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</si>
  <si>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</si>
  <si>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</si>
  <si>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</si>
  <si>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</si>
  <si>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</si>
  <si>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</si>
  <si>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</si>
  <si>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</si>
  <si>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</si>
  <si>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</si>
  <si>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</si>
  <si>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</si>
  <si>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</si>
  <si>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</si>
  <si>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</si>
  <si>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</si>
  <si>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</si>
  <si>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</si>
  <si>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</si>
  <si>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</si>
  <si>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</si>
  <si>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</si>
  <si>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</si>
  <si>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</si>
  <si>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</si>
  <si>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</si>
  <si>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</si>
  <si>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</si>
  <si>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</si>
  <si>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</si>
  <si>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</si>
  <si>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</si>
  <si>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</si>
  <si>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</si>
  <si>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</si>
  <si>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</si>
  <si>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</si>
  <si>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</si>
  <si>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</si>
  <si>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</si>
  <si>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</si>
  <si>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</si>
  <si>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</si>
  <si>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</si>
  <si>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</si>
  <si>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</si>
  <si>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</si>
  <si>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</si>
  <si>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</si>
  <si>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</si>
  <si>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</si>
  <si>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</si>
  <si>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</si>
  <si>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</si>
  <si>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</si>
  <si>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</si>
  <si>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</si>
  <si>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</si>
  <si>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</si>
  <si>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</si>
  <si>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</si>
  <si>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</si>
  <si>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</si>
  <si>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</si>
  <si>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</si>
  <si>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</si>
  <si>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</si>
  <si>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</si>
  <si>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</si>
  <si>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</si>
  <si>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</si>
  <si>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</si>
  <si>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</si>
  <si>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</si>
  <si>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</si>
  <si>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</si>
  <si>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</si>
  <si>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</si>
  <si>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</si>
  <si>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</si>
  <si>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</si>
  <si>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</si>
  <si>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</si>
  <si>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</si>
  <si>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</si>
  <si>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</si>
  <si>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</si>
  <si>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</si>
  <si>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</si>
  <si>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</si>
  <si>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</si>
  <si>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</si>
  <si>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</si>
  <si>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</si>
  <si>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</si>
  <si>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</si>
  <si>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</si>
  <si>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</si>
  <si>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</si>
  <si>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</si>
  <si>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</si>
  <si>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</si>
  <si>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</si>
  <si>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</si>
  <si>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</si>
  <si>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</si>
  <si>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</si>
  <si>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</si>
  <si>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</si>
  <si>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</si>
  <si>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</si>
  <si>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</si>
  <si>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</si>
  <si>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</si>
  <si>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</si>
  <si>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</si>
  <si>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</si>
  <si>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</si>
  <si>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</si>
  <si>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</si>
  <si>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</si>
  <si>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</si>
  <si>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</si>
  <si>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</si>
  <si>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</si>
  <si>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</si>
  <si>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</si>
  <si>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</si>
  <si>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</si>
  <si>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</si>
  <si>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</si>
  <si>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</si>
  <si>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</si>
  <si>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</si>
  <si>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</si>
  <si>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</si>
  <si>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</si>
  <si>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</si>
  <si>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</si>
  <si>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</si>
  <si>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</si>
  <si>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</si>
  <si>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</si>
  <si>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</si>
  <si>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</si>
  <si>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</si>
  <si>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</si>
  <si>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</si>
  <si>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</si>
  <si>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</si>
  <si>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</si>
  <si>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</si>
  <si>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</si>
  <si>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</si>
  <si>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</si>
  <si>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</si>
  <si>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</si>
  <si>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</si>
  <si>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</si>
  <si>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</si>
  <si>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</si>
  <si>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</si>
  <si>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</si>
  <si>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</si>
  <si>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</si>
  <si>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</si>
  <si>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</si>
  <si>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</si>
  <si>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</si>
  <si>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</si>
  <si>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</si>
  <si>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</si>
  <si>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</si>
  <si>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</si>
  <si>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</si>
  <si>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</si>
  <si>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</si>
  <si>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</si>
  <si>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</si>
  <si>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</si>
  <si>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</si>
  <si>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</si>
  <si>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</si>
  <si>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</si>
  <si>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</si>
  <si>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</si>
  <si>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</si>
  <si>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</si>
  <si>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</si>
  <si>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</si>
  <si>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</si>
  <si>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</si>
  <si>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</si>
  <si>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</si>
  <si>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</si>
  <si>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</si>
  <si>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</si>
  <si>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</si>
  <si>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</si>
  <si>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</si>
  <si>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</si>
  <si>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</si>
  <si>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</si>
  <si>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</si>
  <si>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</si>
  <si>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</si>
  <si>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</si>
  <si>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</si>
  <si>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</si>
  <si>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</si>
  <si>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</si>
  <si>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</si>
  <si>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</si>
  <si>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</si>
  <si>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</si>
  <si>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</si>
  <si>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</si>
  <si>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</si>
  <si>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</si>
  <si>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</si>
  <si>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</si>
  <si>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</si>
  <si>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</si>
  <si>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</si>
  <si>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</si>
  <si>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</si>
  <si>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</si>
  <si>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</si>
  <si>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</si>
  <si>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</si>
  <si>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</si>
  <si>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</si>
  <si>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</si>
  <si>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</si>
  <si>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</si>
  <si>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</si>
  <si>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</si>
  <si>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</si>
  <si>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</si>
  <si>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</si>
  <si>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</si>
  <si>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</si>
  <si>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</si>
  <si>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</si>
  <si>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</si>
  <si>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</si>
  <si>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</si>
  <si>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</si>
  <si>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</si>
  <si>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</si>
  <si>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</si>
  <si>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</si>
  <si>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</si>
  <si>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</si>
  <si>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</si>
  <si>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</si>
  <si>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</si>
  <si>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</si>
  <si>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</si>
  <si>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</si>
  <si>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</si>
  <si>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</si>
  <si>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</si>
  <si>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</si>
  <si>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</si>
  <si>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</si>
  <si>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</si>
  <si>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</si>
  <si>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</si>
  <si>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</si>
  <si>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</si>
  <si>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</si>
  <si>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</si>
  <si>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</si>
  <si>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</si>
  <si>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</si>
  <si>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</si>
  <si>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</si>
  <si>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</si>
  <si>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</si>
  <si>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</si>
  <si>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</si>
  <si>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</si>
  <si>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</si>
  <si>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</si>
  <si>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</si>
  <si>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</si>
  <si>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</si>
  <si>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</si>
  <si>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</si>
  <si>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</si>
  <si>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</si>
  <si>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</si>
  <si>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</si>
  <si>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</si>
  <si>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</si>
  <si>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</si>
  <si>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</si>
  <si>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</si>
  <si>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</si>
  <si>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</si>
  <si>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</si>
  <si>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</si>
  <si>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</si>
  <si>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</si>
  <si>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</si>
  <si>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</si>
  <si>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</si>
  <si>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</si>
  <si>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</si>
  <si>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</si>
  <si>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</si>
  <si>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</si>
  <si>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</si>
  <si>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</si>
  <si>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</si>
  <si>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</si>
  <si>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</si>
  <si>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</si>
  <si>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</si>
  <si>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</si>
  <si>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</si>
  <si>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</si>
  <si>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</si>
  <si>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</si>
  <si>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</si>
  <si>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</si>
  <si>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</si>
  <si>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</si>
  <si>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</si>
  <si>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</si>
  <si>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</si>
  <si>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</si>
  <si>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</si>
  <si>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</si>
  <si>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</si>
  <si>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</si>
  <si>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</si>
  <si>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</si>
  <si>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</si>
  <si>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</si>
  <si>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</si>
  <si>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</si>
  <si>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</si>
  <si>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</si>
  <si>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</si>
  <si>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</si>
  <si>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</si>
  <si>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</si>
  <si>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</si>
  <si>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</si>
  <si>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</si>
  <si>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</si>
  <si>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</si>
  <si>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</si>
  <si>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</si>
  <si>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</si>
  <si>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</si>
  <si>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</si>
  <si>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</si>
  <si>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</si>
  <si>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</si>
  <si>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</si>
  <si>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</si>
  <si>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</si>
  <si>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</si>
  <si>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</si>
  <si>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</si>
  <si>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</si>
  <si>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</si>
  <si>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</si>
  <si>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</si>
  <si>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</si>
  <si>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</si>
  <si>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</si>
  <si>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</si>
  <si>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</si>
  <si>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</si>
  <si>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</si>
  <si>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</si>
  <si>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</si>
  <si>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</si>
  <si>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</si>
  <si>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</si>
  <si>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</si>
  <si>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</si>
  <si>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</si>
  <si>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</si>
  <si>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</si>
  <si>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</si>
  <si>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</si>
  <si>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</si>
  <si>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</si>
  <si>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</si>
  <si>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</si>
  <si>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</si>
  <si>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</si>
  <si>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</si>
  <si>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</si>
  <si>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</si>
  <si>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</si>
  <si>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</si>
  <si>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</si>
  <si>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</si>
  <si>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</si>
  <si>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</si>
  <si>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</si>
  <si>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</si>
  <si>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</si>
  <si>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</si>
  <si>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</si>
  <si>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</si>
  <si>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</si>
  <si>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</si>
  <si>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</si>
  <si>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</si>
  <si>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</si>
  <si>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</si>
  <si>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</si>
  <si>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</si>
  <si>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</si>
  <si>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</si>
  <si>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</si>
  <si>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</si>
  <si>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</si>
  <si>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</si>
  <si>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</si>
  <si>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</si>
  <si>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</si>
  <si>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</si>
  <si>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</si>
  <si>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</si>
  <si>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</si>
  <si>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</si>
  <si>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</si>
  <si>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</si>
  <si>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</si>
  <si>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</si>
  <si>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</si>
  <si>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</si>
  <si>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</si>
  <si>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</si>
  <si>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</si>
  <si>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</si>
  <si>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</si>
  <si>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</si>
  <si>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</si>
  <si>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</si>
  <si>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</si>
  <si>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</si>
  <si>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</si>
  <si>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</si>
  <si>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</si>
  <si>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</si>
  <si>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</si>
  <si>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</si>
  <si>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</si>
  <si>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</si>
  <si>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</si>
  <si>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</si>
  <si>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</si>
  <si>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</si>
  <si>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</si>
  <si>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</si>
  <si>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</si>
  <si>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</si>
  <si>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</si>
  <si>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</si>
  <si>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</si>
  <si>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</si>
  <si>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</si>
  <si>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</si>
  <si>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</si>
  <si>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</si>
  <si>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</si>
  <si>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</si>
  <si>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</si>
  <si>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</si>
  <si>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</si>
  <si>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</si>
  <si>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</si>
  <si>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</si>
  <si>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</si>
  <si>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</si>
  <si>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</si>
  <si>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</si>
  <si>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</si>
  <si>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</si>
  <si>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</si>
  <si>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</si>
  <si>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</si>
  <si>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</si>
  <si>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</si>
  <si>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</si>
  <si>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</si>
  <si>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</si>
  <si>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</si>
  <si>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</si>
  <si>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</si>
  <si>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</si>
  <si>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</si>
  <si>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</si>
  <si>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</si>
  <si>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</si>
  <si>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</si>
  <si>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</si>
  <si>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</si>
  <si>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</si>
  <si>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</si>
  <si>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</si>
  <si>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</si>
  <si>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</si>
  <si>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</si>
  <si>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</si>
  <si>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</si>
  <si>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</si>
  <si>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</si>
  <si>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</si>
  <si>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</si>
  <si>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</si>
  <si>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</si>
  <si>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</si>
  <si>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</si>
  <si>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</si>
  <si>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</si>
  <si>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</si>
  <si>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</si>
  <si>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</si>
  <si>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</si>
  <si>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</si>
  <si>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</si>
  <si>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</si>
  <si>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</si>
  <si>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</si>
  <si>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</si>
  <si>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</si>
  <si>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</si>
  <si>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</si>
  <si>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</si>
  <si>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</si>
  <si>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</si>
  <si>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</si>
  <si>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</si>
  <si>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</si>
  <si>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</si>
  <si>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</si>
  <si>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</si>
  <si>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</si>
  <si>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</si>
  <si>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</si>
  <si>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</si>
  <si>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</si>
  <si>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</si>
  <si>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</si>
  <si>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</si>
  <si>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</si>
  <si>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</si>
  <si>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</si>
  <si>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</si>
  <si>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</si>
  <si>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</si>
  <si>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</si>
  <si>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</si>
  <si>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</si>
  <si>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</si>
  <si>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</si>
  <si>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</si>
  <si>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</si>
  <si>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</si>
  <si>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</si>
  <si>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</si>
  <si>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</si>
  <si>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</si>
  <si>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</si>
  <si>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</si>
  <si>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</si>
  <si>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</si>
  <si>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</si>
  <si>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</si>
  <si>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</si>
  <si>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</si>
  <si>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</si>
  <si>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</si>
  <si>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</si>
  <si>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</si>
  <si>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</si>
  <si>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</si>
  <si>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</si>
  <si>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</si>
  <si>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</si>
  <si>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</si>
  <si>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</si>
  <si>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</si>
  <si>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</si>
  <si>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</si>
  <si>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</si>
  <si>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</si>
  <si>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</si>
  <si>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</si>
  <si>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</si>
  <si>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</si>
  <si>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</si>
  <si>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</si>
  <si>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</si>
  <si>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</si>
  <si>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</si>
  <si>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</si>
  <si>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</si>
  <si>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</si>
  <si>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</si>
  <si>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</si>
  <si>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</si>
  <si>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</si>
  <si>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</si>
  <si>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</si>
  <si>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</si>
  <si>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</si>
  <si>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</si>
  <si>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</si>
  <si>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</si>
  <si>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</si>
  <si>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</si>
  <si>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</si>
  <si>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</si>
  <si>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</si>
  <si>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</si>
  <si>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</si>
  <si>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</si>
  <si>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</si>
  <si>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</si>
  <si>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</si>
  <si>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</si>
  <si>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</si>
  <si>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</si>
  <si>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</si>
  <si>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</si>
  <si>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</si>
  <si>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</si>
  <si>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</si>
  <si>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</si>
  <si>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</si>
  <si>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</si>
  <si>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</si>
  <si>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</si>
  <si>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</si>
  <si>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</si>
  <si>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</si>
  <si>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</si>
  <si>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</si>
  <si>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</si>
  <si>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</si>
  <si>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</si>
  <si>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</si>
  <si>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</si>
  <si>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</si>
  <si>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</si>
  <si>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</si>
  <si>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</si>
  <si>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</si>
  <si>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</si>
  <si>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</si>
  <si>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</si>
  <si>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</si>
  <si>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</si>
  <si>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</si>
  <si>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</si>
  <si>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</si>
  <si>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</si>
  <si>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</si>
  <si>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</si>
  <si>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</si>
  <si>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</si>
  <si>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</si>
  <si>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</si>
  <si>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</si>
  <si>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</si>
  <si>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</si>
  <si>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</si>
  <si>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</si>
  <si>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</si>
  <si>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</si>
  <si>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</si>
  <si>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</si>
  <si>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</si>
  <si>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</si>
  <si>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</si>
  <si>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</si>
  <si>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</si>
  <si>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</si>
  <si>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</si>
  <si>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</si>
  <si>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</si>
  <si>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</si>
  <si>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</si>
  <si>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</si>
  <si>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</si>
  <si>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</si>
  <si>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</si>
  <si>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</si>
  <si>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</si>
  <si>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</si>
  <si>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</si>
  <si>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</si>
  <si>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</si>
  <si>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</si>
  <si>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</si>
  <si>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</si>
  <si>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</si>
  <si>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</si>
  <si>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</si>
  <si>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</si>
  <si>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</si>
  <si>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</si>
  <si>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</si>
  <si>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</si>
  <si>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</si>
  <si>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</si>
  <si>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</si>
  <si>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</si>
  <si>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</si>
  <si>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</si>
  <si>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</si>
  <si>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</si>
  <si>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</si>
  <si>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</si>
  <si>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</si>
  <si>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</si>
  <si>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</si>
  <si>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</si>
  <si>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</si>
  <si>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</si>
  <si>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</si>
  <si>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</si>
  <si>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</si>
  <si>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</si>
  <si>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</si>
  <si>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</si>
  <si>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</si>
  <si>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</si>
  <si>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</si>
  <si>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</si>
  <si>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</si>
  <si>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</si>
  <si>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</si>
  <si>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</si>
  <si>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</si>
  <si>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</si>
  <si>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</si>
  <si>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</si>
  <si>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</si>
  <si>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</si>
  <si>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</si>
  <si>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</si>
  <si>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</si>
  <si>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</si>
  <si>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</si>
  <si>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</si>
  <si>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</si>
  <si>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</si>
  <si>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</si>
  <si>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</si>
  <si>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</si>
  <si>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</si>
  <si>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</si>
  <si>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</si>
  <si>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</si>
  <si>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</si>
  <si>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</si>
  <si>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</si>
  <si>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</si>
  <si>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</si>
  <si>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</si>
  <si>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</si>
  <si>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</si>
  <si>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</si>
  <si>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</si>
  <si>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</si>
  <si>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</si>
  <si>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</si>
  <si>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</si>
  <si>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</si>
  <si>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</si>
  <si>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</si>
  <si>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</si>
  <si>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</si>
  <si>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</si>
  <si>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</si>
  <si>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</si>
  <si>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</si>
  <si>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</si>
  <si>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</si>
  <si>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</si>
  <si>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</si>
  <si>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</si>
  <si>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</si>
  <si>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</si>
  <si>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</si>
  <si>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</si>
  <si>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</si>
  <si>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</si>
  <si>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</si>
  <si>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</si>
  <si>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</si>
  <si>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</si>
  <si>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</si>
  <si>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</si>
  <si>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</si>
  <si>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</si>
  <si>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</si>
  <si>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</si>
  <si>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</si>
  <si>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</si>
  <si>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</si>
  <si>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</si>
  <si>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</si>
  <si>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</si>
  <si>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</si>
  <si>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</si>
  <si>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</si>
  <si>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</si>
  <si>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</si>
  <si>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</si>
  <si>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</si>
  <si>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</si>
  <si>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</si>
  <si>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</si>
  <si>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</si>
  <si>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</si>
  <si>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</si>
  <si>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</si>
  <si>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</si>
  <si>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</si>
  <si>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</si>
  <si>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</si>
  <si>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</si>
  <si>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</si>
  <si>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</si>
  <si>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</si>
  <si>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</si>
  <si>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</si>
  <si>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</si>
  <si>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</si>
  <si>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</si>
  <si>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</si>
  <si>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</si>
  <si>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</si>
  <si>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</si>
  <si>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</si>
  <si>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</si>
  <si>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</si>
  <si>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</si>
  <si>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</si>
  <si>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</si>
  <si>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</si>
  <si>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</si>
  <si>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</si>
  <si>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</si>
  <si>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</si>
  <si>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</si>
  <si>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</si>
  <si>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</si>
  <si>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</si>
  <si>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</si>
  <si>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</si>
  <si>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</si>
  <si>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</si>
  <si>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</si>
  <si>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</si>
  <si>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</si>
  <si>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</si>
  <si>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</si>
  <si>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</si>
  <si>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</si>
  <si>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</si>
  <si>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</si>
  <si>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</si>
  <si>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</si>
  <si>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</si>
  <si>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</si>
  <si>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</si>
  <si>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</si>
  <si>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</si>
  <si>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</si>
  <si>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</si>
  <si>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</si>
  <si>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</si>
  <si>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</si>
  <si>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</si>
  <si>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</si>
  <si>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</si>
  <si>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</si>
  <si>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</si>
  <si>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</si>
  <si>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</si>
  <si>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</si>
  <si>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</si>
  <si>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</si>
  <si>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</si>
  <si>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</si>
  <si>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</si>
  <si>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</si>
  <si>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</si>
  <si>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</si>
  <si>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</si>
  <si>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</si>
  <si>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</si>
  <si>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</si>
  <si>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</si>
  <si>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</si>
  <si>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</si>
  <si>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</si>
  <si>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</si>
  <si>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</si>
  <si>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</si>
  <si>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</si>
  <si>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</si>
  <si>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</si>
  <si>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</si>
  <si>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</si>
  <si>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</si>
  <si>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</si>
  <si>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</si>
  <si>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</si>
  <si>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</si>
  <si>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</si>
  <si>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</si>
  <si>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</si>
  <si>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</si>
  <si>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</si>
  <si>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</si>
  <si>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</si>
  <si>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</si>
  <si>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</si>
  <si>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</si>
  <si>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</si>
  <si>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</si>
  <si>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</si>
  <si>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</si>
  <si>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</si>
  <si>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</si>
  <si>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</si>
  <si>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</si>
  <si>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</si>
  <si>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</si>
  <si>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</si>
  <si>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</si>
  <si>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</si>
  <si>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</si>
  <si>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</si>
  <si>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</si>
  <si>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</si>
  <si>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</si>
  <si>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</si>
  <si>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</si>
  <si>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</si>
  <si>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</si>
  <si>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</si>
  <si>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</si>
  <si>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</si>
  <si>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</si>
  <si>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</si>
  <si>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</si>
  <si>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</si>
  <si>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</si>
  <si>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</si>
  <si>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</si>
  <si>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</si>
  <si>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</si>
  <si>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</si>
  <si>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</si>
  <si>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</si>
  <si>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</si>
  <si>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</si>
  <si>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</si>
  <si>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</si>
  <si>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</si>
  <si>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</si>
  <si>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</si>
  <si>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</si>
  <si>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</si>
  <si>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</si>
  <si>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</si>
  <si>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</si>
  <si>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</si>
  <si>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</si>
  <si>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</si>
  <si>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</si>
  <si>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</si>
  <si>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</si>
  <si>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</si>
  <si>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</si>
  <si>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</si>
  <si>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</si>
  <si>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</si>
  <si>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</si>
  <si>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</si>
  <si>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</si>
  <si>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</si>
  <si>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</si>
  <si>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</si>
  <si>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</si>
  <si>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</si>
  <si>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</si>
  <si>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</si>
  <si>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</si>
  <si>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</si>
  <si>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</si>
  <si>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</si>
  <si>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</si>
  <si>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</si>
  <si>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</si>
  <si>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</si>
  <si>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</si>
  <si>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</si>
  <si>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</si>
  <si>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</si>
  <si>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</si>
  <si>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</si>
  <si>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</si>
  <si>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</si>
  <si>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</si>
  <si>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</si>
  <si>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</si>
  <si>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</si>
  <si>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</si>
  <si>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</si>
  <si>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</si>
  <si>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</si>
  <si>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</si>
  <si>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</si>
  <si>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</si>
  <si>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</si>
  <si>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</si>
  <si>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</si>
  <si>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</si>
  <si>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</si>
  <si>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</si>
  <si>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</si>
  <si>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</si>
  <si>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</si>
  <si>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</si>
  <si>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</si>
  <si>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</si>
  <si>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</si>
  <si>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</si>
  <si>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</si>
  <si>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</si>
  <si>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</si>
  <si>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</si>
  <si>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</si>
  <si>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</si>
  <si>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</si>
  <si>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</si>
  <si>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</si>
  <si>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</si>
  <si>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</si>
  <si>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</si>
  <si>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</si>
  <si>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</si>
  <si>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</si>
  <si>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</si>
  <si>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</si>
  <si>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</si>
  <si>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</si>
  <si>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</si>
  <si>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</si>
  <si>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</si>
  <si>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</si>
  <si>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</si>
  <si>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</si>
  <si>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</si>
  <si>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</si>
  <si>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</si>
  <si>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</si>
  <si>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</si>
  <si>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</si>
  <si>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</si>
  <si>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</si>
  <si>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</si>
  <si>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</si>
  <si>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</si>
  <si>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</si>
  <si>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</si>
  <si>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</si>
  <si>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</si>
  <si>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</si>
  <si>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</si>
  <si>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</si>
  <si>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</si>
  <si>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</si>
  <si>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</si>
  <si>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</si>
  <si>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</si>
  <si>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</si>
  <si>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</si>
  <si>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</si>
  <si>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</si>
  <si>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</si>
  <si>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</si>
  <si>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</si>
  <si>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</si>
  <si>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</si>
  <si>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</si>
  <si>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</si>
  <si>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</si>
  <si>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</si>
  <si>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</si>
  <si>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</si>
  <si>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</si>
  <si>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</si>
  <si>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</si>
  <si>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</si>
  <si>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</si>
  <si>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</si>
  <si>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</si>
  <si>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</si>
  <si>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</si>
  <si>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</si>
  <si>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</si>
  <si>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</si>
  <si>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</si>
  <si>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</si>
  <si>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</si>
  <si>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</si>
  <si>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</si>
  <si>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</si>
  <si>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</si>
  <si>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</si>
  <si>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</si>
  <si>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</si>
  <si>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</si>
  <si>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</si>
  <si>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</si>
  <si>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</si>
  <si>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</si>
  <si>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</si>
  <si>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</si>
  <si>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</si>
  <si>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</si>
  <si>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</si>
  <si>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</si>
  <si>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</si>
  <si>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</si>
  <si>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</si>
  <si>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</si>
  <si>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</si>
  <si>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</si>
  <si>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</si>
  <si>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</si>
  <si>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</si>
  <si>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</si>
  <si>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</si>
  <si>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</si>
  <si>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</si>
  <si>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</si>
  <si>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</si>
  <si>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</si>
  <si>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</si>
  <si>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</si>
  <si>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</si>
  <si>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</si>
  <si>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</si>
  <si>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</si>
  <si>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</si>
  <si>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</si>
  <si>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</si>
  <si>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</si>
  <si>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</si>
  <si>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</si>
  <si>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</si>
  <si>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</si>
  <si>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</si>
  <si>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</si>
  <si>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</si>
  <si>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</si>
  <si>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</si>
  <si>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</si>
  <si>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</si>
  <si>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</si>
  <si>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</si>
  <si>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</si>
  <si>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</si>
  <si>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</si>
  <si>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</si>
  <si>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</si>
  <si>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</si>
  <si>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</si>
  <si>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</si>
  <si>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</si>
  <si>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</si>
  <si>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</si>
  <si>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</si>
  <si>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</si>
  <si>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</si>
  <si>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</si>
  <si>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</si>
  <si>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</si>
  <si>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</si>
  <si>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</si>
  <si>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</si>
  <si>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</si>
  <si>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</si>
  <si>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</si>
  <si>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</si>
  <si>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</si>
  <si>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</si>
  <si>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</si>
  <si>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</si>
  <si>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</si>
  <si>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</si>
  <si>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</si>
  <si>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</si>
  <si>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</si>
  <si>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</si>
  <si>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</si>
  <si>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</si>
  <si>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</si>
  <si>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</si>
  <si>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</si>
  <si>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</si>
  <si>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</si>
  <si>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</si>
  <si>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</si>
  <si>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</si>
  <si>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</si>
  <si>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</si>
  <si>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</si>
  <si>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</si>
  <si>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</si>
  <si>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</si>
  <si>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</si>
  <si>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</si>
  <si>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</si>
  <si>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</si>
  <si>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</si>
  <si>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</si>
  <si>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</si>
  <si>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</si>
  <si>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</si>
  <si>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</si>
  <si>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</si>
  <si>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</si>
  <si>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</si>
  <si>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</si>
  <si>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</si>
  <si>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</si>
  <si>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</si>
  <si>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</si>
  <si>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</si>
  <si>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</si>
  <si>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</si>
  <si>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</si>
  <si>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</si>
  <si>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</si>
  <si>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</si>
  <si>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</si>
  <si>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</si>
  <si>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</si>
  <si>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</si>
  <si>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</si>
  <si>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</si>
  <si>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</si>
  <si>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</si>
  <si>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</si>
  <si>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</si>
  <si>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</si>
  <si>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</si>
  <si>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</si>
  <si>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</si>
  <si>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</si>
  <si>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</si>
  <si>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</si>
  <si>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</si>
  <si>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</si>
  <si>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</si>
  <si>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</si>
  <si>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</si>
  <si>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</si>
  <si>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</si>
  <si>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</si>
  <si>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</si>
  <si>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</si>
  <si>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</si>
  <si>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</si>
  <si>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</si>
  <si>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</si>
  <si>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</si>
  <si>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</si>
  <si>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</si>
  <si>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</si>
  <si>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</si>
  <si>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</si>
  <si>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</si>
  <si>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</si>
  <si>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</si>
  <si>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</si>
  <si>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</si>
  <si>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</si>
  <si>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</si>
  <si>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</si>
  <si>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</si>
  <si>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</si>
  <si>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</si>
  <si>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</si>
  <si>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</si>
  <si>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</si>
  <si>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</si>
  <si>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</si>
  <si>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</si>
  <si>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</si>
  <si>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</si>
  <si>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</si>
  <si>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</si>
  <si>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</si>
  <si>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</si>
  <si>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</si>
  <si>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</si>
  <si>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</si>
  <si>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</si>
  <si>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</si>
  <si>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</si>
  <si>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</si>
  <si>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</si>
  <si>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</si>
  <si>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</si>
  <si>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</si>
  <si>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</si>
  <si>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</si>
  <si>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</si>
  <si>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</si>
  <si>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</si>
  <si>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</si>
  <si>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</si>
  <si>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</si>
  <si>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</si>
  <si>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</si>
  <si>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</si>
  <si>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</si>
  <si>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</si>
  <si>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</si>
  <si>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</si>
  <si>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</si>
  <si>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</si>
  <si>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</si>
  <si>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</si>
  <si>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</si>
  <si>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</si>
  <si>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</si>
  <si>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</si>
  <si>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</si>
  <si>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</si>
  <si>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</si>
  <si>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</si>
  <si>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</si>
  <si>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</si>
  <si>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</si>
  <si>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</si>
  <si>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</si>
  <si>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</si>
  <si>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</si>
  <si>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</si>
  <si>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</si>
  <si>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</si>
  <si>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</si>
  <si>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</si>
  <si>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</si>
  <si>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</si>
  <si>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</si>
  <si>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</si>
  <si>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</si>
  <si>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</si>
  <si>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</si>
  <si>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</si>
  <si>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</si>
  <si>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</si>
  <si>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</si>
  <si>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</si>
  <si>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</si>
  <si>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</si>
  <si>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</si>
  <si>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</si>
  <si>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</si>
  <si>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</si>
  <si>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</si>
  <si>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</si>
  <si>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</si>
  <si>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</si>
  <si>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</si>
  <si>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</si>
  <si>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</si>
  <si>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</si>
  <si>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</si>
  <si>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</si>
  <si>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</si>
  <si>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</si>
  <si>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</si>
  <si>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</si>
  <si>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</si>
  <si>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</si>
  <si>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</si>
  <si>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</si>
  <si>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</si>
  <si>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</si>
  <si>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</si>
  <si>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</si>
  <si>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</si>
  <si>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</si>
  <si>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</si>
  <si>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</si>
  <si>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</si>
  <si>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</si>
  <si>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</si>
  <si>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</si>
  <si>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</si>
  <si>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</si>
  <si>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</si>
  <si>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</si>
  <si>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</si>
  <si>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</si>
  <si>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</si>
  <si>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</si>
  <si>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</si>
  <si>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</si>
  <si>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</si>
  <si>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</si>
  <si>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</si>
  <si>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</si>
  <si>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</si>
  <si>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</si>
  <si>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</si>
  <si>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</si>
  <si>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</si>
  <si>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</si>
  <si>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</si>
  <si>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</si>
  <si>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</si>
  <si>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</si>
  <si>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</si>
  <si>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</si>
  <si>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</si>
  <si>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</si>
  <si>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</si>
  <si>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</si>
  <si>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</si>
  <si>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</si>
  <si>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</si>
  <si>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</si>
  <si>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</si>
  <si>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</si>
  <si>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</si>
  <si>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</si>
  <si>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</si>
  <si>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</si>
  <si>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</si>
  <si>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</si>
  <si>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</si>
  <si>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</si>
  <si>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</si>
  <si>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</si>
  <si>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</si>
  <si>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</si>
  <si>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</si>
  <si>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</si>
  <si>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</si>
  <si>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</si>
  <si>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</si>
  <si>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</si>
  <si>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</si>
  <si>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</si>
  <si>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</si>
  <si>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</si>
  <si>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</si>
  <si>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</si>
  <si>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</si>
  <si>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</si>
  <si>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</si>
  <si>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</si>
  <si>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</si>
  <si>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</si>
  <si>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</si>
  <si>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</si>
  <si>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</si>
  <si>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</si>
  <si>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</si>
  <si>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</si>
  <si>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</si>
  <si>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</si>
  <si>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</si>
  <si>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</si>
  <si>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</si>
  <si>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</si>
  <si>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</si>
  <si>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</si>
  <si>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</si>
  <si>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</si>
  <si>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</si>
  <si>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</si>
  <si>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</si>
  <si>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</si>
  <si>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</si>
  <si>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</si>
  <si>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</si>
  <si>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</si>
  <si>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</si>
  <si>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</si>
  <si>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</si>
  <si>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</si>
  <si>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</si>
  <si>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</si>
  <si>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</si>
  <si>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</si>
  <si>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</si>
  <si>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</si>
  <si>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</si>
  <si>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</si>
  <si>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</si>
  <si>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</si>
  <si>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</si>
  <si>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</si>
  <si>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</si>
  <si>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</si>
  <si>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</si>
  <si>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</si>
  <si>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</si>
  <si>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</si>
  <si>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</si>
  <si>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</si>
  <si>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</si>
  <si>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</si>
  <si>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</si>
  <si>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</si>
  <si>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</si>
  <si>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</si>
  <si>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</si>
  <si>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</si>
  <si>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</si>
  <si>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</si>
  <si>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</si>
  <si>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</si>
  <si>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</si>
  <si>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</si>
  <si>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</si>
  <si>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</si>
  <si>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</si>
  <si>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</si>
  <si>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</si>
  <si>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</si>
  <si>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</si>
  <si>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</si>
  <si>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</si>
  <si>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</si>
  <si>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</si>
  <si>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</si>
  <si>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</si>
  <si>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</si>
  <si>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</si>
  <si>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</si>
  <si>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</si>
  <si>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</si>
  <si>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</si>
  <si>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</si>
  <si>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</si>
  <si>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</si>
  <si>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</si>
  <si>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</si>
  <si>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</si>
  <si>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</si>
  <si>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</si>
  <si>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</si>
  <si>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</si>
  <si>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</si>
  <si>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</si>
  <si>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</si>
  <si>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</si>
  <si>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</si>
  <si>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</si>
  <si>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</si>
  <si>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</si>
  <si>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</si>
  <si>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</si>
  <si>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</si>
  <si>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</si>
  <si>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</si>
  <si>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</si>
  <si>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</si>
  <si>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</si>
  <si>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</si>
  <si>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</si>
  <si>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</si>
  <si>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</si>
  <si>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</si>
  <si>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</si>
  <si>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</si>
  <si>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</si>
  <si>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</si>
  <si>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</si>
  <si>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</si>
  <si>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</si>
  <si>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</si>
  <si>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</si>
  <si>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</si>
  <si>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</si>
  <si>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</si>
  <si>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</si>
  <si>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</si>
  <si>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</si>
  <si>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</si>
  <si>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</si>
  <si>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</si>
  <si>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</si>
  <si>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</si>
  <si>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</si>
  <si>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</si>
  <si>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</si>
  <si>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</si>
  <si>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</si>
  <si>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</si>
  <si>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</si>
  <si>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</si>
  <si>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</si>
  <si>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</si>
  <si>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</si>
  <si>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</si>
  <si>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</si>
  <si>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</si>
  <si>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</si>
  <si>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</si>
  <si>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</si>
  <si>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</si>
  <si>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</si>
  <si>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</si>
  <si>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</si>
  <si>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</si>
  <si>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</si>
  <si>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</si>
  <si>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</si>
  <si>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</si>
  <si>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</si>
  <si>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</si>
  <si>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</si>
  <si>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</si>
  <si>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</si>
  <si>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</si>
  <si>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</si>
  <si>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</si>
  <si>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</si>
  <si>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</si>
  <si>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</si>
  <si>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</si>
  <si>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</si>
  <si>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</si>
  <si>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</si>
  <si>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</si>
  <si>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</si>
  <si>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</si>
  <si>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</si>
  <si>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</si>
  <si>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</si>
  <si>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</si>
  <si>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</si>
  <si>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</si>
  <si>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</si>
  <si>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</si>
  <si>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</si>
  <si>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</si>
  <si>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</si>
  <si>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</si>
  <si>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</si>
  <si>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</si>
  <si>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</si>
  <si>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</si>
  <si>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</si>
  <si>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</si>
  <si>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</si>
  <si>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</si>
  <si>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</si>
  <si>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</si>
  <si>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</si>
  <si>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</si>
  <si>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</si>
  <si>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</si>
  <si>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</si>
  <si>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</si>
  <si>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</si>
  <si>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</si>
  <si>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</si>
  <si>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</si>
  <si>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</si>
  <si>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</si>
  <si>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</si>
  <si>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</si>
  <si>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</si>
  <si>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</si>
  <si>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</si>
  <si>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</si>
  <si>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</si>
  <si>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</si>
  <si>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</si>
  <si>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</si>
  <si>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</si>
  <si>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</si>
  <si>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</si>
  <si>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</si>
  <si>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</si>
  <si>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</si>
  <si>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</si>
  <si>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</si>
  <si>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</si>
  <si>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</si>
  <si>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</si>
  <si>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</si>
  <si>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</si>
  <si>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</si>
  <si>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</si>
  <si>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</si>
  <si>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</si>
  <si>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</si>
  <si>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</si>
  <si>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</si>
  <si>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</si>
  <si>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</si>
  <si>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</si>
  <si>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</si>
  <si>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</si>
  <si>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</si>
  <si>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</si>
  <si>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</si>
  <si>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</si>
  <si>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</si>
  <si>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</si>
  <si>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</si>
  <si>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</si>
  <si>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</si>
  <si>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</si>
  <si>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</si>
  <si>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</si>
  <si>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</si>
  <si>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</si>
  <si>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</si>
  <si>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</si>
  <si>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</si>
  <si>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</si>
  <si>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</si>
  <si>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</si>
  <si>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</si>
  <si>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</si>
  <si>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</si>
  <si>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</si>
  <si>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</si>
  <si>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</si>
  <si>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</si>
  <si>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</si>
  <si>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</si>
  <si>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</si>
  <si>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</si>
  <si>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</si>
  <si>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</si>
  <si>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</si>
  <si>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</si>
  <si>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</si>
  <si>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</si>
  <si>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</si>
  <si>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</si>
  <si>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</si>
  <si>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</si>
  <si>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</si>
  <si>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</si>
  <si>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</si>
  <si>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</si>
  <si>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</si>
  <si>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</si>
  <si>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</si>
  <si>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</si>
  <si>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</si>
  <si>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</si>
  <si>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</si>
  <si>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</si>
  <si>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</si>
  <si>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</si>
  <si>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</si>
  <si>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</si>
  <si>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</si>
  <si>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</si>
  <si>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</si>
  <si>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</si>
  <si>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</si>
  <si>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</si>
  <si>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</si>
  <si>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</si>
  <si>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</si>
  <si>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</si>
  <si>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</si>
  <si>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</si>
  <si>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</si>
  <si>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</si>
  <si>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</si>
  <si>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</si>
  <si>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</si>
  <si>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</si>
  <si>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</si>
  <si>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</si>
  <si>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</si>
  <si>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</si>
  <si>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</si>
  <si>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</si>
  <si>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</si>
  <si>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</si>
  <si>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</si>
  <si>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</si>
  <si>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</si>
  <si>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</si>
  <si>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</si>
  <si>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</si>
  <si>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</si>
  <si>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</si>
  <si>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</si>
  <si>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</si>
  <si>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</si>
  <si>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</si>
  <si>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</si>
  <si>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</si>
  <si>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</si>
  <si>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</si>
  <si>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</si>
  <si>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</si>
  <si>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</si>
  <si>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</si>
  <si>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</si>
  <si>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</si>
  <si>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</si>
  <si>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</si>
  <si>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</si>
  <si>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</si>
  <si>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</si>
  <si>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</si>
  <si>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</si>
  <si>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</si>
  <si>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</si>
  <si>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</si>
  <si>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</si>
  <si>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</si>
  <si>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</si>
  <si>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</si>
  <si>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</si>
  <si>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</si>
  <si>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</si>
  <si>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</si>
  <si>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</si>
  <si>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</si>
  <si>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</si>
  <si>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</si>
  <si>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</si>
  <si>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</si>
  <si>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</si>
  <si>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</si>
  <si>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</si>
  <si>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</si>
  <si>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</si>
  <si>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</si>
  <si>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</si>
  <si>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</si>
  <si>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</si>
  <si>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</si>
  <si>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</si>
  <si>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</si>
  <si>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</si>
  <si>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</si>
  <si>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</si>
  <si>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</si>
  <si>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</si>
  <si>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</si>
  <si>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</si>
  <si>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</si>
  <si>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</si>
  <si>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</si>
  <si>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</si>
  <si>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</si>
  <si>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</si>
  <si>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</si>
  <si>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</si>
  <si>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</si>
  <si>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</si>
  <si>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</si>
  <si>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</si>
  <si>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</si>
  <si>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</si>
  <si>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</si>
  <si>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</si>
  <si>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</si>
  <si>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</si>
  <si>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</si>
  <si>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</si>
  <si>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</si>
  <si>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</si>
  <si>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</si>
  <si>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</si>
  <si>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</si>
  <si>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</si>
  <si>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</si>
  <si>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</si>
  <si>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</si>
  <si>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</si>
  <si>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</si>
  <si>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</si>
  <si>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</si>
  <si>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</si>
  <si>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</si>
  <si>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</si>
  <si>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</si>
  <si>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</si>
  <si>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</si>
  <si>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</si>
  <si>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</si>
  <si>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</si>
  <si>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</si>
  <si>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</si>
  <si>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</si>
  <si>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</si>
  <si>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</si>
  <si>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</si>
  <si>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</si>
  <si>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</si>
  <si>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</si>
  <si>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</si>
  <si>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</si>
  <si>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</si>
  <si>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</si>
  <si>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</si>
  <si>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</si>
  <si>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</si>
  <si>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</si>
  <si>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</si>
  <si>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</si>
  <si>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</si>
  <si>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</si>
  <si>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</si>
  <si>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</si>
  <si>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</si>
  <si>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</si>
  <si>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</si>
  <si>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</si>
  <si>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</si>
  <si>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</si>
  <si>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</si>
  <si>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</si>
  <si>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</si>
  <si>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</si>
  <si>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</si>
  <si>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</si>
  <si>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</si>
  <si>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</si>
  <si>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</si>
  <si>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</si>
  <si>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</si>
  <si>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</si>
  <si>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</si>
  <si>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</si>
  <si>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</si>
  <si>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</si>
  <si>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</si>
  <si>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</si>
  <si>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</si>
  <si>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</si>
  <si>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</si>
  <si>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</si>
  <si>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</si>
  <si>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</si>
  <si>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</si>
  <si>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</si>
  <si>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</si>
  <si>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</si>
  <si>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</si>
  <si>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</si>
  <si>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</si>
  <si>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</si>
  <si>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</si>
  <si>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</si>
  <si>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</si>
  <si>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</si>
  <si>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</si>
  <si>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</si>
  <si>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</si>
  <si>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</si>
  <si>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</si>
  <si>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</si>
  <si>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</si>
  <si>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</si>
  <si>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</si>
  <si>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</si>
  <si>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</si>
  <si>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</si>
  <si>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</si>
  <si>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</si>
  <si>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</si>
  <si>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</si>
  <si>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</si>
  <si>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</si>
  <si>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</si>
  <si>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</si>
  <si>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</si>
  <si>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</si>
  <si>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</si>
  <si>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</si>
  <si>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</si>
  <si>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</si>
  <si>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</si>
  <si>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</si>
  <si>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</si>
  <si>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</si>
  <si>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</si>
  <si>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</si>
  <si>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</si>
  <si>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</si>
  <si>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</si>
  <si>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</si>
  <si>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</si>
  <si>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</si>
  <si>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</si>
  <si>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</si>
  <si>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</si>
  <si>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</si>
  <si>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</si>
  <si>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</si>
  <si>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</si>
  <si>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</si>
  <si>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</si>
  <si>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</si>
  <si>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</si>
  <si>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</si>
  <si>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</si>
  <si>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</si>
  <si>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</si>
  <si>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</si>
  <si>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</si>
  <si>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</si>
  <si>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</si>
  <si>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</si>
  <si>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</si>
  <si>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</si>
  <si>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</si>
  <si>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</si>
  <si>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</si>
  <si>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</si>
  <si>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</si>
  <si>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</si>
  <si>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</si>
  <si>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</si>
  <si>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</si>
  <si>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</si>
  <si>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</si>
  <si>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</si>
  <si>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</si>
  <si>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</si>
  <si>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</si>
  <si>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</si>
  <si>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</si>
  <si>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</si>
  <si>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</si>
  <si>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</si>
  <si>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</si>
  <si>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</si>
  <si>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</si>
  <si>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</si>
  <si>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</si>
  <si>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</si>
  <si>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</si>
  <si>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</si>
  <si>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</si>
  <si>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</si>
  <si>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</si>
  <si>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</si>
  <si>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</si>
  <si>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</si>
  <si>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</si>
  <si>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</si>
  <si>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</si>
  <si>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</si>
  <si>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</si>
  <si>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</si>
  <si>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</si>
  <si>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</si>
  <si>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</si>
  <si>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</si>
  <si>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</si>
  <si>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</si>
  <si>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</si>
  <si>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</si>
  <si>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</si>
  <si>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</si>
  <si>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</si>
  <si>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</si>
  <si>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</si>
  <si>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</si>
  <si>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</si>
  <si>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</si>
  <si>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</si>
  <si>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</si>
  <si>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</si>
  <si>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</si>
  <si>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</si>
  <si>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</si>
  <si>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</si>
  <si>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</si>
  <si>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</si>
  <si>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</si>
  <si>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</si>
  <si>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</si>
  <si>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</si>
  <si>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</si>
  <si>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</si>
  <si>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</si>
  <si>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</si>
  <si>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</si>
  <si>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</si>
  <si>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</si>
  <si>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</si>
  <si>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</si>
  <si>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</si>
  <si>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</si>
  <si>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</si>
  <si>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</si>
  <si>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</si>
  <si>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</si>
  <si>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</si>
  <si>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</si>
  <si>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</si>
  <si>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</si>
  <si>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</si>
  <si>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</si>
  <si>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</si>
  <si>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</si>
  <si>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</si>
  <si>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</si>
  <si>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</si>
  <si>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</si>
  <si>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</si>
  <si>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</si>
  <si>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</si>
  <si>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</si>
  <si>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</si>
  <si>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</si>
  <si>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</si>
  <si>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</si>
  <si>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</si>
  <si>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</si>
  <si>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</si>
  <si>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</si>
  <si>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</si>
  <si>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</si>
  <si>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</si>
  <si>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</si>
  <si>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</si>
  <si>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</si>
  <si>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</si>
  <si>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</si>
  <si>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</si>
  <si>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</si>
  <si>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</si>
  <si>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</si>
  <si>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</si>
  <si>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</si>
  <si>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</si>
  <si>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</si>
  <si>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</si>
  <si>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</si>
  <si>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</si>
  <si>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</si>
  <si>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</si>
  <si>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</si>
  <si>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</si>
  <si>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</si>
  <si>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</si>
  <si>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</si>
  <si>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</si>
  <si>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</si>
  <si>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</si>
  <si>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</si>
  <si>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</si>
  <si>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</si>
  <si>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</si>
  <si>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</si>
  <si>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</si>
  <si>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</si>
  <si>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</si>
  <si>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</si>
  <si>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</si>
  <si>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</si>
  <si>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</si>
  <si>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</si>
  <si>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</si>
  <si>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</si>
  <si>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</si>
  <si>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</si>
  <si>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</si>
  <si>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</si>
  <si>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</si>
  <si>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</si>
  <si>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</si>
  <si>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</si>
  <si>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</si>
  <si>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</si>
  <si>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</si>
  <si>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</si>
  <si>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</si>
  <si>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</si>
  <si>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</si>
  <si>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</si>
  <si>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</si>
  <si>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</si>
  <si>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</si>
  <si>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</si>
  <si>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</si>
  <si>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</si>
  <si>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</si>
  <si>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</si>
  <si>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</si>
  <si>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</si>
  <si>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</si>
  <si>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</si>
  <si>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</si>
  <si>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</si>
  <si>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</si>
  <si>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</si>
  <si>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</si>
  <si>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</si>
  <si>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</si>
  <si>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</si>
  <si>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</si>
  <si>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</si>
  <si>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</si>
  <si>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</si>
  <si>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</si>
  <si>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</si>
  <si>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</si>
  <si>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</si>
  <si>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</si>
  <si>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</si>
  <si>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</si>
  <si>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</si>
  <si>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</si>
  <si>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</si>
  <si>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</si>
  <si>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</si>
  <si>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</si>
  <si>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</si>
  <si>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</si>
  <si>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</si>
  <si>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</si>
  <si>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</si>
  <si>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</si>
  <si>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</si>
  <si>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</si>
  <si>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</si>
  <si>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</si>
  <si>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</si>
  <si>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</si>
  <si>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</si>
  <si>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</si>
  <si>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</si>
  <si>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</si>
  <si>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</si>
  <si>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</si>
  <si>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</si>
  <si>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</si>
  <si>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</si>
  <si>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</si>
  <si>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</si>
  <si>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</si>
  <si>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</si>
  <si>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</si>
  <si>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</si>
  <si>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</si>
  <si>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</si>
  <si>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</si>
  <si>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</si>
  <si>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</si>
  <si>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</si>
  <si>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</si>
  <si>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</si>
  <si>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</si>
  <si>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</si>
  <si>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</si>
  <si>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</si>
  <si>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</si>
  <si>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</si>
  <si>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</si>
  <si>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</si>
  <si>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</si>
  <si>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</si>
  <si>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</si>
  <si>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</si>
  <si>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</si>
  <si>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</si>
  <si>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</si>
  <si>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</si>
  <si>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</si>
  <si>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</si>
  <si>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</si>
  <si>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</si>
  <si>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</si>
  <si>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</si>
  <si>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</si>
  <si>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</si>
  <si>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</si>
  <si>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</si>
  <si>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</si>
  <si>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</si>
  <si>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</si>
  <si>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</si>
  <si>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</si>
  <si>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</si>
  <si>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</si>
  <si>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</si>
  <si>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</si>
  <si>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</si>
  <si>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</si>
  <si>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</si>
  <si>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</si>
  <si>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</si>
  <si>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</si>
  <si>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</si>
  <si>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</si>
  <si>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</si>
  <si>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</si>
  <si>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</si>
  <si>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</si>
  <si>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</si>
  <si>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</si>
  <si>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</si>
  <si>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</si>
  <si>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</si>
  <si>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</si>
  <si>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</si>
  <si>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</si>
  <si>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</si>
  <si>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</si>
  <si>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</si>
  <si>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</si>
  <si>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</si>
  <si>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</si>
  <si>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</si>
  <si>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</si>
  <si>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</si>
  <si>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</si>
  <si>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</si>
  <si>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</si>
  <si>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</si>
  <si>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</si>
  <si>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</si>
  <si>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</si>
  <si>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</si>
  <si>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</si>
  <si>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</si>
  <si>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</si>
  <si>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</si>
  <si>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</si>
  <si>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</si>
  <si>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</si>
  <si>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</si>
  <si>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</si>
  <si>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</si>
  <si>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</si>
  <si>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</si>
  <si>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</si>
  <si>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</si>
  <si>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</si>
  <si>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</si>
  <si>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</si>
  <si>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</si>
  <si>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</si>
  <si>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</si>
  <si>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</si>
  <si>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</si>
  <si>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</si>
  <si>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</si>
  <si>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</si>
  <si>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</si>
  <si>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</si>
  <si>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</si>
  <si>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</si>
  <si>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</si>
  <si>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</si>
  <si>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</si>
  <si>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</si>
  <si>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</si>
  <si>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</si>
  <si>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</si>
  <si>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</si>
  <si>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</si>
  <si>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</si>
  <si>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</si>
  <si>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</si>
  <si>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</si>
  <si>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</si>
  <si>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</si>
  <si>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</si>
  <si>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</si>
  <si>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</si>
  <si>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</si>
  <si>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</si>
  <si>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</si>
  <si>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</si>
  <si>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</si>
  <si>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</si>
  <si>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</si>
  <si>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</si>
  <si>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</si>
  <si>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</si>
  <si>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</si>
  <si>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</si>
  <si>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</si>
  <si>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</si>
  <si>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</si>
  <si>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</si>
  <si>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</si>
  <si>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</si>
  <si>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</si>
  <si>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</si>
  <si>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</si>
  <si>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</si>
  <si>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</si>
  <si>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</si>
  <si>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</si>
  <si>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</si>
  <si>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</si>
  <si>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</si>
  <si>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</si>
  <si>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</si>
  <si>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</si>
  <si>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</si>
  <si>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</si>
  <si>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</si>
  <si>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</si>
  <si>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</si>
  <si>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</si>
  <si>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</si>
  <si>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</si>
  <si>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</si>
  <si>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</si>
  <si>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</si>
  <si>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</si>
  <si>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</si>
  <si>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</si>
  <si>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</si>
  <si>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</si>
  <si>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</si>
  <si>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</si>
  <si>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</si>
  <si>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</si>
  <si>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</si>
  <si>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</si>
  <si>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</si>
  <si>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</si>
  <si>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</si>
  <si>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</si>
  <si>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</si>
  <si>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</si>
  <si>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</si>
  <si>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</si>
  <si>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</si>
  <si>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</si>
  <si>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</si>
  <si>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</si>
  <si>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</si>
  <si>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</si>
  <si>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</si>
  <si>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</si>
  <si>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</si>
  <si>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</si>
  <si>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</si>
  <si>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</si>
  <si>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</si>
  <si>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</si>
  <si>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</si>
  <si>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</si>
  <si>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</si>
  <si>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</si>
  <si>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</si>
  <si>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</si>
  <si>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</si>
  <si>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</si>
  <si>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</si>
  <si>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</si>
  <si>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</si>
  <si>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</si>
  <si>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</si>
  <si>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</si>
  <si>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</si>
  <si>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</si>
  <si>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</si>
  <si>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</si>
  <si>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</si>
  <si>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</si>
  <si>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</si>
  <si>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</si>
  <si>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</si>
  <si>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</si>
  <si>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</si>
  <si>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</si>
  <si>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</si>
  <si>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</si>
  <si>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</si>
  <si>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</si>
  <si>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</si>
  <si>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</si>
  <si>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</si>
  <si>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</si>
  <si>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</si>
  <si>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</si>
  <si>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</si>
  <si>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</si>
  <si>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</si>
  <si>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</si>
  <si>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</si>
  <si>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</si>
  <si>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</si>
  <si>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</si>
  <si>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</si>
  <si>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</si>
  <si>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</si>
  <si>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</si>
  <si>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</si>
  <si>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</si>
  <si>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</si>
  <si>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</si>
  <si>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</si>
  <si>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</si>
  <si>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</si>
  <si>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</si>
  <si>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</si>
  <si>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</si>
  <si>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</si>
  <si>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</si>
  <si>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</si>
  <si>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</si>
  <si>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</si>
  <si>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</si>
  <si>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</si>
  <si>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</si>
  <si>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</si>
  <si>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</si>
  <si>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</si>
  <si>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</si>
  <si>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</si>
  <si>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</si>
  <si>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</si>
  <si>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</si>
  <si>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</si>
  <si>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</si>
  <si>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</si>
  <si>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</si>
  <si>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</si>
  <si>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</si>
  <si>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</si>
  <si>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</si>
  <si>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</si>
  <si>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</si>
  <si>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</si>
  <si>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</si>
  <si>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</si>
  <si>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</si>
  <si>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</si>
  <si>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</si>
  <si>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</si>
  <si>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</si>
  <si>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</si>
  <si>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</si>
  <si>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</si>
  <si>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</si>
  <si>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</si>
  <si>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</si>
  <si>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</si>
  <si>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</si>
  <si>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</si>
  <si>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</si>
  <si>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</si>
  <si>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</si>
  <si>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</si>
  <si>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</si>
  <si>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</si>
  <si>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</si>
  <si>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</si>
  <si>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</si>
  <si>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</si>
  <si>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</si>
  <si>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</si>
  <si>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</si>
  <si>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</si>
  <si>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</si>
  <si>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</si>
  <si>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</si>
  <si>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</si>
  <si>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</si>
  <si>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</si>
  <si>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</si>
  <si>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</si>
  <si>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</si>
  <si>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</si>
  <si>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</si>
  <si>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</si>
  <si>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</si>
  <si>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</si>
  <si>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</si>
  <si>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</si>
  <si>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</si>
  <si>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</si>
  <si>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</si>
  <si>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</si>
  <si>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</si>
  <si>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</si>
  <si>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</si>
  <si>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</si>
  <si>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</si>
  <si>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</si>
  <si>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</si>
  <si>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</si>
  <si>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</si>
  <si>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</si>
  <si>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</si>
  <si>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</si>
  <si>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</si>
  <si>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</si>
  <si>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</si>
  <si>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</si>
  <si>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</si>
  <si>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</si>
  <si>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</si>
  <si>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</si>
  <si>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</si>
  <si>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</si>
  <si>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</si>
  <si>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</si>
  <si>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</si>
  <si>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</si>
  <si>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</si>
  <si>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</si>
  <si>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</si>
  <si>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</si>
  <si>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</si>
  <si>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</si>
  <si>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</si>
  <si>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</si>
  <si>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</si>
  <si>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</si>
  <si>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</si>
  <si>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</si>
  <si>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</si>
  <si>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</si>
  <si>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</si>
  <si>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</si>
  <si>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</si>
  <si>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</si>
  <si>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</si>
  <si>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</si>
  <si>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</si>
  <si>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</si>
  <si>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</si>
  <si>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</si>
  <si>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</si>
  <si>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</si>
  <si>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</si>
  <si>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</si>
  <si>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</si>
  <si>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</si>
  <si>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</si>
  <si>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</si>
  <si>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</si>
  <si>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</si>
  <si>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</si>
  <si>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</si>
  <si>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</si>
  <si>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</si>
  <si>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</si>
  <si>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</si>
  <si>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</si>
  <si>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</si>
  <si>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</si>
  <si>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</si>
  <si>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</si>
  <si>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</si>
  <si>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</si>
  <si>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</si>
  <si>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</si>
  <si>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</si>
  <si>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</si>
  <si>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</si>
  <si>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</si>
  <si>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</si>
  <si>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</si>
  <si>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</si>
  <si>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</si>
  <si>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</si>
  <si>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</si>
  <si>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</si>
  <si>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</si>
  <si>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</si>
  <si>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</si>
  <si>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</si>
  <si>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</si>
  <si>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</si>
  <si>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</si>
  <si>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</si>
  <si>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</si>
  <si>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</si>
  <si>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</si>
  <si>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</si>
  <si>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</si>
  <si>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</si>
  <si>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</si>
  <si>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</si>
  <si>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</si>
  <si>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</si>
  <si>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</si>
  <si>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</si>
  <si>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</si>
  <si>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</si>
  <si>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</si>
  <si>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</si>
  <si>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</si>
  <si>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</si>
  <si>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</si>
  <si>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</si>
  <si>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</si>
  <si>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</si>
  <si>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</si>
  <si>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</si>
  <si>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</si>
  <si>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</si>
  <si>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</si>
  <si>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</si>
  <si>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</si>
  <si>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</si>
  <si>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</si>
  <si>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</si>
  <si>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</si>
  <si>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</si>
  <si>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</si>
  <si>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</si>
  <si>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</si>
  <si>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</si>
  <si>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</si>
  <si>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</si>
  <si>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</si>
  <si>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</si>
  <si>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</si>
  <si>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</si>
  <si>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</si>
  <si>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</si>
  <si>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</si>
  <si>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</si>
  <si>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</si>
  <si>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</si>
  <si>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</si>
  <si>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</si>
  <si>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</si>
  <si>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</si>
  <si>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</si>
  <si>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</si>
  <si>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</si>
  <si>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</si>
  <si>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</si>
  <si>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</si>
  <si>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</si>
  <si>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</si>
  <si>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</si>
  <si>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</si>
  <si>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</si>
  <si>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</si>
  <si>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</si>
  <si>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</si>
  <si>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</si>
  <si>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</si>
  <si>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</si>
  <si>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</si>
  <si>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</si>
  <si>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</si>
  <si>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</si>
  <si>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</si>
  <si>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</si>
  <si>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</si>
  <si>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</si>
  <si>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</si>
  <si>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</si>
  <si>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</si>
  <si>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</si>
  <si>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</si>
  <si>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</si>
  <si>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</si>
  <si>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</si>
  <si>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</si>
  <si>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</si>
  <si>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</si>
  <si>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</si>
  <si>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</si>
  <si>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</si>
  <si>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</si>
  <si>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</si>
  <si>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</si>
  <si>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</si>
  <si>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</si>
  <si>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</si>
  <si>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</si>
  <si>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</si>
  <si>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</si>
  <si>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</si>
  <si>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</si>
  <si>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</si>
  <si>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</si>
  <si>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</si>
  <si>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</si>
  <si>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</si>
  <si>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</si>
  <si>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</si>
  <si>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</si>
  <si>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</si>
  <si>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</si>
  <si>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</si>
  <si>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</si>
  <si>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</si>
  <si>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</si>
  <si>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</si>
  <si>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</si>
  <si>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</si>
  <si>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</si>
  <si>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</si>
  <si>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</si>
  <si>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</si>
  <si>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</si>
  <si>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</si>
  <si>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</si>
  <si>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</si>
  <si>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</si>
  <si>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</si>
  <si>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</si>
  <si>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</si>
  <si>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</si>
  <si>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</si>
  <si>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</si>
  <si>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</si>
  <si>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</si>
  <si>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</si>
  <si>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</si>
  <si>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</si>
  <si>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</si>
  <si>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</si>
  <si>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</si>
  <si>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</si>
  <si>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</si>
  <si>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</si>
  <si>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</si>
  <si>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</si>
  <si>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</si>
  <si>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</si>
  <si>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</si>
  <si>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</si>
  <si>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</si>
  <si>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</si>
  <si>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</si>
  <si>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</si>
  <si>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</si>
  <si>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</si>
  <si>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</si>
  <si>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</si>
  <si>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</si>
  <si>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</si>
  <si>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</si>
  <si>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</si>
  <si>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</si>
  <si>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</si>
  <si>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</si>
  <si>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</si>
  <si>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</si>
  <si>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</si>
  <si>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</si>
  <si>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</si>
  <si>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</si>
  <si>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</si>
  <si>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</si>
  <si>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</si>
  <si>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</si>
  <si>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</si>
  <si>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</si>
  <si>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</si>
  <si>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</si>
  <si>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</si>
  <si>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</si>
  <si>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</si>
  <si>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</si>
  <si>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</si>
  <si>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</si>
  <si>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</si>
  <si>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</si>
  <si>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</si>
  <si>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</si>
  <si>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</si>
  <si>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</si>
  <si>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</si>
  <si>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</si>
  <si>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</si>
  <si>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</si>
  <si>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</si>
  <si>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</si>
  <si>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</si>
  <si>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</si>
  <si>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</si>
  <si>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</si>
  <si>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</si>
  <si>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</si>
  <si>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</si>
  <si>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</si>
  <si>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</si>
  <si>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</si>
  <si>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</si>
  <si>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</si>
  <si>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</si>
  <si>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</si>
  <si>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</si>
  <si>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</si>
  <si>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</si>
  <si>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</si>
  <si>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</si>
  <si>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</si>
  <si>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</si>
  <si>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</si>
  <si>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</si>
  <si>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</si>
  <si>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</si>
  <si>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</si>
  <si>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</si>
  <si>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</si>
  <si>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</si>
  <si>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</si>
  <si>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</si>
  <si>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</si>
  <si>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</si>
  <si>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</si>
  <si>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</si>
  <si>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</si>
  <si>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</si>
  <si>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</si>
  <si>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</si>
  <si>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</si>
  <si>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</si>
  <si>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</si>
  <si>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</si>
  <si>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</si>
  <si>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</si>
  <si>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</si>
  <si>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</si>
  <si>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</si>
  <si>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</si>
  <si>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</si>
  <si>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</si>
  <si>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</si>
  <si>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</si>
  <si>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</si>
  <si>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</si>
  <si>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</si>
  <si>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</si>
  <si>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</si>
  <si>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</si>
  <si>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</si>
  <si>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</si>
  <si>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</si>
  <si>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</si>
  <si>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</si>
  <si>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</si>
  <si>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</si>
  <si>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</si>
  <si>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</si>
  <si>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</si>
  <si>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</si>
  <si>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</si>
  <si>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</si>
  <si>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</si>
  <si>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</si>
  <si>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</si>
  <si>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</si>
  <si>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</si>
  <si>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</si>
  <si>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</si>
  <si>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</si>
  <si>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</si>
  <si>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</si>
  <si>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</si>
  <si>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</si>
  <si>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</si>
  <si>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</si>
  <si>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</si>
  <si>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</si>
  <si>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</si>
  <si>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</si>
  <si>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</si>
  <si>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</si>
  <si>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</si>
  <si>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</si>
  <si>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</si>
  <si>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</si>
  <si>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</si>
  <si>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</si>
  <si>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</si>
  <si>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</si>
  <si>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</si>
  <si>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</si>
  <si>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</si>
  <si>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</si>
  <si>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</si>
  <si>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</si>
  <si>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</si>
  <si>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</si>
  <si>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</si>
  <si>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</si>
  <si>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</si>
  <si>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</si>
  <si>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</si>
  <si>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</si>
  <si>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</si>
  <si>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</si>
  <si>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</si>
  <si>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</si>
  <si>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</si>
  <si>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</si>
  <si>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</si>
  <si>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</si>
  <si>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</si>
  <si>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</si>
  <si>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</si>
  <si>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</si>
  <si>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</si>
  <si>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</si>
  <si>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</si>
  <si>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</si>
  <si>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</si>
  <si>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</si>
  <si>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</si>
  <si>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</si>
  <si>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</si>
  <si>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</si>
  <si>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</si>
  <si>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</si>
  <si>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</si>
  <si>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</si>
  <si>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</si>
  <si>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</si>
  <si>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</si>
  <si>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</si>
  <si>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</si>
  <si>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</si>
  <si>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</si>
  <si>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</si>
  <si>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</si>
  <si>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</si>
  <si>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</si>
  <si>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</si>
  <si>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</si>
  <si>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</si>
  <si>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</si>
  <si>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</si>
  <si>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</si>
  <si>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</si>
  <si>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</si>
  <si>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</si>
  <si>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</si>
  <si>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</si>
  <si>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</si>
  <si>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</si>
  <si>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</si>
  <si>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</si>
  <si>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</si>
  <si>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</si>
  <si>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</si>
  <si>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</si>
  <si>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</si>
  <si>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</si>
  <si>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</si>
  <si>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</si>
  <si>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</si>
  <si>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</si>
  <si>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</si>
  <si>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</si>
  <si>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</si>
  <si>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</si>
  <si>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</si>
  <si>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</si>
  <si>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</si>
  <si>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</si>
  <si>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</si>
  <si>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</si>
  <si>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</si>
  <si>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</si>
  <si>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</si>
  <si>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</si>
  <si>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</si>
  <si>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</si>
  <si>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</si>
  <si>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</si>
  <si>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</si>
  <si>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</si>
  <si>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</si>
  <si>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</si>
  <si>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</si>
  <si>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</si>
  <si>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</si>
  <si>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</si>
  <si>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</si>
  <si>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</si>
  <si>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</si>
  <si>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</si>
  <si>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</si>
  <si>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</si>
  <si>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</si>
  <si>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</si>
  <si>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</si>
  <si>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</si>
  <si>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</si>
  <si>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</si>
  <si>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</si>
  <si>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</si>
  <si>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</si>
  <si>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</si>
  <si>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</si>
  <si>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</si>
  <si>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</si>
  <si>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</si>
  <si>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</si>
  <si>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</si>
  <si>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</si>
  <si>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</si>
  <si>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</si>
  <si>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</si>
  <si>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</si>
  <si>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</si>
  <si>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</si>
  <si>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</si>
  <si>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</si>
  <si>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</si>
  <si>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</si>
  <si>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</si>
  <si>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</si>
  <si>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</si>
  <si>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</si>
  <si>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</si>
  <si>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</si>
  <si>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</si>
  <si>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</si>
  <si>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</si>
  <si>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</si>
  <si>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</si>
  <si>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</si>
  <si>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</si>
  <si>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</si>
  <si>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</si>
  <si>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</si>
  <si>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</si>
  <si>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</si>
  <si>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</si>
  <si>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</si>
  <si>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</si>
  <si>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</si>
  <si>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</si>
  <si>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</si>
  <si>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</si>
  <si>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</si>
  <si>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</si>
  <si>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</si>
  <si>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</si>
  <si>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</si>
  <si>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</si>
  <si>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</si>
  <si>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</si>
  <si>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</si>
  <si>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</si>
  <si>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</si>
  <si>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</si>
  <si>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</si>
  <si>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</si>
  <si>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</si>
  <si>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</si>
  <si>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</si>
  <si>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</si>
  <si>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</si>
  <si>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</si>
  <si>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</si>
  <si>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</si>
  <si>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</si>
  <si>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</si>
  <si>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</si>
  <si>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</si>
  <si>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</si>
  <si>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</si>
  <si>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</si>
  <si>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</si>
  <si>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</si>
  <si>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</si>
  <si>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</si>
  <si>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</si>
  <si>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</si>
  <si>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</si>
  <si>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</si>
  <si>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</si>
  <si>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</si>
  <si>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</si>
  <si>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</si>
  <si>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</si>
  <si>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</si>
  <si>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</si>
  <si>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</si>
  <si>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</si>
  <si>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</si>
  <si>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</si>
  <si>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</si>
  <si>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</si>
  <si>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</si>
  <si>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</si>
  <si>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</si>
  <si>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</si>
  <si>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</si>
  <si>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</si>
  <si>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</si>
  <si>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</si>
  <si>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</si>
  <si>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</si>
  <si>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</si>
  <si>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</si>
  <si>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</si>
  <si>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</si>
  <si>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</si>
  <si>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</si>
  <si>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</si>
  <si>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</si>
  <si>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</si>
  <si>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</si>
  <si>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</si>
  <si>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</si>
  <si>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</si>
  <si>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</si>
  <si>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</si>
  <si>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</si>
  <si>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</si>
  <si>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</si>
  <si>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</si>
  <si>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</si>
  <si>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</si>
  <si>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</si>
  <si>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</si>
  <si>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</si>
  <si>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</si>
  <si>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</si>
  <si>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</si>
  <si>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</si>
  <si>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</si>
  <si>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</si>
  <si>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</si>
  <si>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</si>
  <si>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</si>
  <si>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</si>
  <si>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</si>
  <si>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</si>
  <si>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</si>
  <si>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</si>
  <si>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</si>
  <si>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</si>
  <si>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</si>
  <si>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</si>
  <si>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</si>
  <si>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</si>
  <si>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</si>
  <si>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</si>
  <si>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</si>
  <si>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</si>
  <si>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</si>
  <si>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</si>
  <si>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</si>
  <si>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</si>
  <si>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</si>
  <si>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</si>
  <si>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</si>
  <si>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</si>
  <si>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</si>
  <si>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</si>
  <si>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</si>
  <si>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</si>
  <si>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</si>
  <si>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</si>
  <si>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</si>
  <si>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</si>
  <si>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</si>
  <si>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</si>
  <si>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</si>
  <si>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</si>
  <si>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</si>
  <si>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</si>
  <si>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</si>
  <si>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</si>
  <si>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</si>
  <si>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</si>
  <si>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</si>
  <si>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</si>
  <si>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</si>
  <si>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</si>
  <si>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</si>
  <si>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</si>
  <si>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</si>
  <si>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</si>
  <si>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</si>
  <si>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</si>
  <si>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</si>
  <si>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</si>
  <si>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</si>
  <si>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</si>
  <si>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</si>
  <si>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</si>
  <si>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</si>
  <si>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</si>
  <si>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</si>
  <si>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</si>
  <si>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</si>
  <si>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</si>
  <si>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</si>
  <si>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</si>
  <si>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</si>
  <si>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</si>
  <si>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</si>
  <si>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</si>
  <si>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</si>
  <si>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</si>
  <si>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</si>
  <si>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</si>
  <si>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</si>
  <si>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</si>
  <si>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</si>
  <si>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</si>
  <si>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</si>
  <si>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</si>
  <si>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</si>
  <si>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</si>
  <si>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</si>
  <si>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</si>
  <si>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</si>
  <si>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</si>
  <si>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</si>
  <si>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</si>
  <si>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</si>
  <si>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</si>
  <si>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</si>
  <si>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</si>
  <si>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</si>
  <si>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</si>
  <si>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</si>
  <si>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</si>
  <si>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</si>
  <si>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</si>
  <si>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</si>
  <si>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</si>
  <si>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</si>
  <si>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</si>
  <si>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</si>
  <si>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</si>
  <si>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</si>
  <si>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</si>
  <si>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</si>
  <si>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</si>
  <si>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</si>
  <si>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</si>
  <si>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</si>
  <si>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</si>
  <si>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</si>
  <si>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</si>
  <si>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</si>
  <si>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</si>
  <si>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</si>
  <si>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</si>
  <si>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</si>
  <si>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</si>
  <si>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</si>
  <si>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</si>
  <si>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</si>
  <si>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</si>
  <si>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</si>
  <si>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</si>
  <si>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</si>
  <si>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</si>
  <si>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</si>
  <si>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</si>
  <si>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</si>
  <si>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</si>
  <si>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</si>
  <si>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</si>
  <si>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</si>
  <si>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</si>
  <si>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</si>
  <si>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</si>
  <si>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</si>
  <si>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</si>
  <si>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</si>
  <si>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</si>
  <si>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</si>
  <si>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</si>
  <si>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</si>
  <si>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</si>
  <si>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</si>
  <si>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</si>
  <si>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</si>
  <si>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</si>
  <si>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</si>
  <si>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</si>
  <si>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</si>
  <si>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</si>
  <si>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</si>
  <si>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</si>
  <si>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</si>
  <si>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</si>
  <si>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</si>
  <si>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</si>
  <si>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</si>
  <si>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</si>
  <si>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</si>
  <si>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</si>
  <si>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</si>
  <si>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</si>
  <si>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</si>
  <si>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</si>
  <si>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</si>
  <si>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</si>
  <si>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</si>
  <si>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</si>
  <si>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</si>
  <si>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</si>
  <si>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</si>
  <si>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</si>
  <si>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</si>
  <si>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</si>
  <si>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</si>
  <si>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</si>
  <si>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</si>
  <si>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</si>
  <si>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</si>
  <si>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</si>
  <si>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</si>
  <si>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</si>
  <si>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</si>
  <si>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</si>
  <si>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</si>
  <si>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</si>
  <si>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</si>
  <si>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</si>
  <si>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</si>
  <si>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</si>
  <si>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</si>
  <si>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</si>
  <si>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</si>
  <si>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</si>
  <si>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</si>
  <si>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</si>
  <si>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</si>
  <si>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</si>
  <si>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</si>
  <si>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</si>
  <si>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</si>
  <si>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</si>
  <si>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</si>
  <si>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</si>
  <si>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</si>
  <si>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</si>
  <si>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</si>
  <si>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</si>
  <si>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</si>
  <si>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</si>
  <si>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</si>
  <si>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</si>
  <si>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</si>
  <si>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</si>
  <si>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</si>
  <si>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</si>
  <si>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</si>
  <si>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</si>
  <si>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</si>
  <si>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</si>
  <si>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</si>
  <si>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</si>
  <si>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</si>
  <si>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</si>
  <si>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</si>
  <si>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</si>
  <si>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</si>
  <si>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</si>
  <si>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</si>
  <si>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</si>
  <si>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</si>
  <si>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</si>
  <si>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</si>
  <si>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</si>
  <si>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</si>
  <si>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</si>
  <si>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</si>
  <si>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</si>
  <si>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</si>
  <si>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</si>
  <si>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</si>
  <si>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</si>
  <si>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</si>
  <si>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</si>
  <si>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</si>
  <si>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</si>
  <si>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</si>
  <si>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</si>
  <si>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</si>
  <si>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</si>
  <si>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</si>
  <si>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</si>
  <si>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</si>
  <si>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</si>
  <si>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</si>
  <si>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</si>
  <si>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</si>
  <si>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</si>
  <si>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</si>
  <si>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</si>
  <si>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</si>
  <si>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</si>
  <si>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</si>
  <si>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</si>
  <si>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</si>
  <si>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</si>
  <si>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</si>
  <si>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</si>
  <si>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</si>
  <si>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</si>
  <si>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</si>
  <si>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</si>
  <si>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</si>
  <si>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</si>
  <si>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</si>
  <si>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</si>
  <si>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</si>
  <si>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</si>
  <si>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</si>
  <si>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</si>
  <si>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</si>
  <si>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</si>
  <si>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</si>
  <si>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</si>
  <si>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</si>
  <si>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</si>
  <si>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</si>
  <si>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</si>
  <si>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</si>
  <si>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</si>
  <si>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</si>
  <si>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</si>
  <si>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</si>
  <si>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</si>
  <si>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</si>
  <si>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</si>
  <si>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</si>
  <si>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</si>
  <si>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</si>
  <si>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</si>
  <si>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</si>
  <si>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</si>
  <si>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</si>
  <si>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</si>
  <si>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</si>
  <si>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</si>
  <si>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</si>
  <si>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</si>
  <si>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</si>
  <si>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</si>
  <si>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</si>
  <si>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</si>
  <si>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</si>
  <si>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</si>
  <si>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</si>
  <si>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</si>
  <si>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</si>
  <si>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</si>
  <si>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</si>
  <si>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</si>
  <si>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</si>
  <si>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</si>
  <si>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</si>
  <si>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</si>
  <si>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</si>
  <si>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</si>
  <si>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</si>
  <si>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</si>
  <si>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</si>
  <si>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</si>
  <si>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</si>
  <si>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</si>
  <si>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</si>
  <si>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</si>
  <si>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</si>
  <si>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</si>
  <si>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</si>
  <si>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</si>
  <si>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</si>
  <si>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</si>
  <si>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</si>
  <si>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</si>
  <si>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</si>
  <si>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</si>
  <si>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</si>
  <si>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</si>
  <si>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</si>
  <si>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</si>
  <si>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</si>
  <si>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</si>
  <si>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</si>
  <si>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</si>
  <si>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</si>
  <si>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</si>
  <si>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</si>
  <si>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</si>
  <si>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</si>
  <si>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</si>
  <si>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</si>
  <si>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</si>
  <si>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</si>
  <si>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</si>
  <si>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</si>
  <si>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</si>
  <si>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</si>
  <si>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</si>
  <si>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</si>
  <si>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</si>
  <si>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</si>
  <si>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</si>
  <si>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</si>
  <si>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</si>
  <si>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</si>
  <si>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</si>
  <si>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</si>
  <si>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</si>
  <si>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</si>
  <si>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</si>
  <si>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</si>
  <si>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</si>
  <si>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</si>
  <si>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</si>
  <si>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</si>
  <si>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</si>
  <si>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</si>
  <si>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</si>
  <si>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</si>
  <si>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</si>
  <si>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</si>
  <si>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</si>
  <si>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</si>
  <si>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</si>
  <si>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</si>
  <si>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</si>
  <si>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</si>
  <si>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</si>
  <si>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</si>
  <si>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</si>
  <si>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</si>
  <si>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</si>
  <si>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</si>
  <si>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</si>
  <si>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</si>
  <si>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</si>
  <si>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</si>
  <si>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</si>
  <si>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</si>
  <si>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</si>
  <si>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</si>
  <si>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</si>
  <si>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</si>
  <si>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</si>
  <si>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</si>
  <si>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</si>
  <si>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</si>
  <si>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</si>
  <si>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</si>
  <si>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</si>
  <si>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</si>
  <si>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</si>
  <si>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</si>
  <si>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</si>
  <si>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</si>
  <si>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</si>
  <si>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</si>
  <si>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</si>
  <si>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</si>
  <si>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</si>
  <si>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</si>
  <si>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</si>
  <si>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</si>
  <si>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</si>
  <si>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</si>
  <si>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</si>
  <si>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</si>
  <si>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</si>
  <si>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</si>
  <si>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</si>
  <si>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</si>
  <si>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</si>
  <si>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</si>
  <si>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</si>
  <si>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</si>
  <si>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</si>
  <si>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</si>
  <si>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</si>
  <si>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</si>
  <si>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</si>
  <si>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</si>
  <si>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</si>
  <si>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</si>
  <si>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</si>
  <si>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</si>
  <si>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</si>
  <si>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</si>
  <si>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</si>
  <si>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</si>
  <si>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</si>
  <si>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</si>
  <si>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</si>
  <si>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</si>
  <si>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</si>
  <si>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</si>
  <si>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</si>
  <si>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</si>
  <si>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</si>
  <si>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</si>
  <si>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</si>
  <si>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</si>
  <si>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</si>
  <si>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</si>
  <si>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</si>
  <si>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</si>
  <si>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</si>
  <si>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</si>
  <si>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</si>
  <si>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</si>
  <si>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</si>
  <si>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</si>
  <si>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</si>
  <si>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</si>
  <si>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</si>
  <si>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</si>
  <si>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</si>
  <si>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</si>
  <si>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</si>
  <si>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</si>
  <si>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</si>
  <si>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</si>
  <si>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</si>
  <si>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</si>
  <si>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</si>
  <si>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</si>
  <si>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</si>
  <si>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</si>
  <si>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</si>
  <si>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</si>
  <si>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</si>
  <si>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</si>
  <si>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</si>
  <si>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</si>
  <si>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</si>
  <si>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</si>
  <si>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</si>
  <si>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</si>
  <si>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</si>
  <si>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</si>
  <si>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</si>
  <si>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</si>
  <si>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</si>
  <si>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</si>
  <si>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</si>
  <si>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</si>
  <si>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</si>
  <si>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</si>
  <si>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</si>
  <si>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</si>
  <si>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</si>
  <si>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</si>
  <si>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</si>
  <si>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</si>
  <si>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</si>
  <si>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</si>
  <si>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</si>
  <si>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</si>
  <si>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</si>
  <si>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</si>
  <si>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</si>
  <si>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</si>
  <si>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</si>
  <si>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</si>
  <si>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</si>
  <si>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</si>
  <si>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</si>
  <si>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</si>
  <si>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</si>
  <si>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</si>
  <si>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</si>
  <si>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</si>
  <si>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</si>
  <si>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</si>
  <si>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</si>
  <si>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</si>
  <si>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</si>
  <si>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</si>
  <si>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</si>
  <si>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</si>
  <si>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</si>
  <si>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</si>
  <si>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</si>
  <si>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</si>
  <si>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</si>
  <si>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</si>
  <si>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</si>
  <si>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</si>
  <si>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</si>
  <si>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</si>
  <si>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</si>
  <si>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</si>
  <si>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</si>
  <si>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</si>
  <si>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</si>
  <si>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</si>
  <si>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</si>
  <si>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</si>
  <si>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</si>
  <si>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</si>
  <si>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</si>
  <si>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</si>
  <si>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</si>
  <si>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</si>
  <si>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</si>
  <si>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</si>
  <si>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</si>
  <si>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</si>
  <si>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</si>
  <si>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</si>
  <si>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</si>
  <si>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</si>
  <si>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</si>
  <si>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</si>
  <si>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</si>
  <si>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</si>
  <si>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</si>
  <si>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</si>
  <si>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</si>
  <si>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</si>
  <si>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</si>
  <si>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</si>
  <si>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</si>
  <si>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</si>
  <si>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</si>
  <si>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</si>
  <si>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</si>
  <si>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</si>
  <si>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</si>
  <si>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</si>
  <si>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</si>
  <si>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</si>
  <si>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</si>
  <si>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</si>
  <si>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</si>
  <si>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</si>
  <si>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</si>
  <si>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</si>
  <si>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</si>
  <si>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</si>
  <si>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</si>
  <si>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</si>
  <si>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</si>
  <si>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</si>
  <si>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</si>
  <si>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</si>
  <si>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</si>
  <si>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</si>
  <si>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</si>
  <si>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</si>
  <si>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</si>
  <si>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</si>
  <si>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</si>
  <si>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</si>
  <si>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</si>
  <si>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</si>
  <si>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</si>
  <si>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</si>
  <si>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</si>
  <si>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</si>
  <si>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</si>
  <si>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</si>
  <si>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</si>
  <si>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</si>
  <si>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</si>
  <si>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</si>
  <si>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</si>
  <si>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</si>
  <si>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</si>
  <si>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</si>
  <si>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</si>
  <si>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</si>
  <si>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</si>
  <si>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</si>
  <si>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</si>
  <si>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</si>
  <si>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</si>
  <si>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</si>
  <si>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</si>
  <si>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</si>
  <si>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</si>
  <si>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</si>
  <si>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</si>
  <si>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</si>
  <si>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</si>
  <si>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</si>
  <si>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</si>
  <si>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</si>
  <si>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</si>
  <si>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</si>
  <si>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</si>
  <si>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</si>
  <si>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</si>
  <si>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</si>
  <si>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</si>
  <si>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</si>
  <si>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</si>
  <si>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</si>
  <si>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</si>
  <si>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</si>
  <si>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</si>
  <si>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</si>
  <si>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</si>
  <si>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</si>
  <si>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</si>
  <si>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</si>
  <si>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</si>
  <si>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</si>
  <si>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</si>
  <si>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</si>
  <si>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</si>
  <si>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</si>
  <si>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</si>
  <si>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</si>
  <si>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</si>
  <si>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</si>
  <si>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</si>
  <si>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</si>
  <si>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</si>
  <si>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</si>
  <si>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</si>
  <si>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</si>
  <si>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</si>
  <si>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</si>
  <si>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</si>
  <si>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</si>
  <si>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</si>
  <si>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</si>
  <si>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</si>
  <si>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</si>
  <si>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</si>
  <si>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</si>
  <si>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</si>
  <si>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</si>
  <si>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</si>
  <si>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</si>
  <si>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</si>
  <si>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</si>
  <si>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</si>
  <si>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</si>
  <si>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</si>
  <si>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</si>
  <si>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</si>
  <si>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</si>
  <si>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</si>
  <si>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</si>
  <si>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</si>
  <si>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</si>
  <si>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</si>
  <si>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</si>
  <si>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</si>
  <si>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</si>
  <si>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</si>
  <si>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</si>
  <si>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</si>
  <si>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</si>
  <si>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</si>
  <si>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</si>
  <si>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</si>
  <si>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</si>
  <si>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</si>
  <si>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</si>
  <si>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</si>
  <si>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</si>
  <si>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</si>
  <si>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</si>
  <si>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</si>
  <si>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</si>
  <si>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</si>
  <si>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</si>
  <si>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</si>
  <si>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</si>
  <si>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</si>
  <si>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</si>
  <si>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</si>
  <si>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</si>
  <si>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</si>
  <si>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</si>
  <si>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</si>
  <si>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</si>
  <si>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</si>
  <si>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</si>
  <si>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</si>
  <si>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</si>
  <si>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</si>
  <si>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</si>
  <si>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</si>
  <si>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</si>
  <si>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</si>
  <si>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</si>
  <si>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</si>
  <si>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</si>
  <si>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</si>
  <si>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</si>
  <si>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</si>
  <si>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</si>
  <si>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</si>
  <si>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</si>
  <si>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</si>
  <si>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</si>
  <si>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</si>
  <si>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</si>
  <si>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</si>
  <si>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</si>
  <si>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</si>
  <si>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</si>
  <si>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</si>
  <si>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LMI 1</t>
  </si>
  <si>
    <t>PUK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</si>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</sst>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56" fillId="34" borderId="0" xfId="0" applyFont="1" applyFill="1" applyAlignment="1">
      <alignment horizontal="center"/>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0" fontId="56" fillId="0" borderId="0" xfId="0" applyFont="1" applyAlignment="1">
      <alignment horizontal="center" wrapText="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vertical="center" wrapText="1"/>
    </xf>
    <xf numFmtId="0" fontId="56" fillId="0" borderId="0" xfId="0" applyFont="1"/>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5E61B4C7-1278-453C-9858-5544D75B4923}"/>
    <cellStyle name="20% - Accent1 2 3" xfId="129" xr:uid="{F7737674-690B-47D3-8FF9-82E418AF43CB}"/>
    <cellStyle name="20% - Accent1 3" xfId="67" xr:uid="{7FCDBDF6-346E-4A75-A84F-8BF19A9276E1}"/>
    <cellStyle name="20% - Accent1 3 2" xfId="147" xr:uid="{52AFEEE2-0DE9-4EF2-B2E5-8A09F9657178}"/>
    <cellStyle name="20% - Accent1 4" xfId="107" xr:uid="{FAB9D2B6-0CA9-4A28-A84A-5C161C4E59C5}"/>
    <cellStyle name="20% - Accent2" xfId="26" builtinId="34" customBuiltin="1"/>
    <cellStyle name="20% - Accent2 2" xfId="52" xr:uid="{00000000-0005-0000-0000-000036000000}"/>
    <cellStyle name="20% - Accent2 2 2" xfId="92" xr:uid="{7FF76448-0A3F-49C6-BA00-AF8443B23109}"/>
    <cellStyle name="20% - Accent2 2 2 2" xfId="172" xr:uid="{710BBD0C-2351-4B6D-9144-14603719B8EC}"/>
    <cellStyle name="20% - Accent2 2 3" xfId="132" xr:uid="{CAC2D55B-BAA9-4048-89DD-56EA87047146}"/>
    <cellStyle name="20% - Accent2 3" xfId="70" xr:uid="{3F404D08-85C7-4FE6-A0F1-E390CF87F12E}"/>
    <cellStyle name="20% - Accent2 3 2" xfId="150" xr:uid="{933DFE1F-3AD2-46A7-A42B-B0FA268F224D}"/>
    <cellStyle name="20% - Accent2 4" xfId="110" xr:uid="{B88205AB-DDED-48D8-ADCE-160511DF0D2B}"/>
    <cellStyle name="20% - Accent3" xfId="30" builtinId="38" customBuiltin="1"/>
    <cellStyle name="20% - Accent3 2" xfId="55" xr:uid="{00000000-0005-0000-0000-000037000000}"/>
    <cellStyle name="20% - Accent3 2 2" xfId="95" xr:uid="{B5F4C887-D893-43B8-BC7F-65385EBDE795}"/>
    <cellStyle name="20% - Accent3 2 2 2" xfId="175" xr:uid="{8084B13C-BB3B-4086-85EC-94306F0D3A90}"/>
    <cellStyle name="20% - Accent3 2 3" xfId="135" xr:uid="{19885E44-7428-44D9-8972-78AA00BB8DB5}"/>
    <cellStyle name="20% - Accent3 3" xfId="73" xr:uid="{6A7622AE-EABD-4DF1-94CA-D00D7A025AD3}"/>
    <cellStyle name="20% - Accent3 3 2" xfId="153" xr:uid="{92016B8D-5145-407E-A214-9F46F8176BE6}"/>
    <cellStyle name="20% - Accent3 4" xfId="113" xr:uid="{D7632A41-3906-414B-BB5D-EC1EB05F713C}"/>
    <cellStyle name="20% - Accent4" xfId="34" builtinId="42" customBuiltin="1"/>
    <cellStyle name="20% - Accent4 2" xfId="58" xr:uid="{00000000-0005-0000-0000-000038000000}"/>
    <cellStyle name="20% - Accent4 2 2" xfId="98" xr:uid="{FEB084B9-69AB-4404-A60B-5D509E05BE98}"/>
    <cellStyle name="20% - Accent4 2 2 2" xfId="178" xr:uid="{E65E0137-E454-443B-A220-788044A9D5F9}"/>
    <cellStyle name="20% - Accent4 2 3" xfId="138" xr:uid="{E66AE5A3-440A-4D16-B0DC-3434651F1BC1}"/>
    <cellStyle name="20% - Accent4 3" xfId="76" xr:uid="{B4E866BD-7A4A-483F-AD17-C7D8C869701B}"/>
    <cellStyle name="20% - Accent4 3 2" xfId="156" xr:uid="{E5A9AA56-94C9-4258-A3E2-57AE304F5AD2}"/>
    <cellStyle name="20% - Accent4 4" xfId="116" xr:uid="{46A2B5E4-E4A6-4646-B9DF-E27372433438}"/>
    <cellStyle name="20% - Accent5" xfId="38" builtinId="46" customBuiltin="1"/>
    <cellStyle name="20% - Accent5 2" xfId="61" xr:uid="{00000000-0005-0000-0000-000039000000}"/>
    <cellStyle name="20% - Accent5 2 2" xfId="101" xr:uid="{E047D1D7-CF98-480A-84A1-4A0002D1EDD2}"/>
    <cellStyle name="20% - Accent5 2 2 2" xfId="181" xr:uid="{9D73686D-7EA1-4AE0-BE3E-2F6A21FDD0D6}"/>
    <cellStyle name="20% - Accent5 2 3" xfId="141" xr:uid="{A663B8FC-4C5C-48A0-9720-3EC0BC5F8CDC}"/>
    <cellStyle name="20% - Accent5 3" xfId="79" xr:uid="{78CA1125-A04D-448D-BA66-402BD8A0A46C}"/>
    <cellStyle name="20% - Accent5 3 2" xfId="159" xr:uid="{ECF7043C-C268-4A30-90A7-ED57F663EDFD}"/>
    <cellStyle name="20% - Accent5 4" xfId="119" xr:uid="{0CF01E60-3564-46F7-AF23-E0247196F5B5}"/>
    <cellStyle name="20% - Accent6" xfId="42" builtinId="50" customBuiltin="1"/>
    <cellStyle name="20% - Accent6 2" xfId="64" xr:uid="{00000000-0005-0000-0000-00003A000000}"/>
    <cellStyle name="20% - Accent6 2 2" xfId="104" xr:uid="{330A59FB-18D4-4FE2-BCA4-E34C526843A5}"/>
    <cellStyle name="20% - Accent6 2 2 2" xfId="184" xr:uid="{608CBCD6-6A02-455F-A340-9F1DF11183C6}"/>
    <cellStyle name="20% - Accent6 2 3" xfId="144" xr:uid="{B47EC87C-C44A-440C-BE44-83B4EA11F0A0}"/>
    <cellStyle name="20% - Accent6 3" xfId="82" xr:uid="{B3F9838A-69F3-49A2-9DEB-4C8770CA6D4D}"/>
    <cellStyle name="20% - Accent6 3 2" xfId="162" xr:uid="{15037BD7-40FF-4DB9-B154-0E3BDF65ABD7}"/>
    <cellStyle name="20% - Accent6 4" xfId="122" xr:uid="{C4E960C7-24C9-47E9-BD21-1FEA870B48D0}"/>
    <cellStyle name="40% - Accent1" xfId="23" builtinId="31" customBuiltin="1"/>
    <cellStyle name="40% - Accent1 2" xfId="50" xr:uid="{00000000-0005-0000-0000-00003B000000}"/>
    <cellStyle name="40% - Accent1 2 2" xfId="90" xr:uid="{265C0950-93B9-41DC-AA07-09A9EEECD6CF}"/>
    <cellStyle name="40% - Accent1 2 2 2" xfId="170" xr:uid="{916D67DB-9AC9-4FEF-ADF1-E77BAA725BC2}"/>
    <cellStyle name="40% - Accent1 2 3" xfId="130" xr:uid="{FB2CE02E-E258-4083-971F-66A85D928500}"/>
    <cellStyle name="40% - Accent1 3" xfId="68" xr:uid="{5C34E4F6-7006-4D8E-8F3F-C552C22367AC}"/>
    <cellStyle name="40% - Accent1 3 2" xfId="148" xr:uid="{F4A39D42-6BBB-4FF0-A0EF-906D35C44916}"/>
    <cellStyle name="40% - Accent1 4" xfId="108" xr:uid="{53604880-134F-480B-BA05-AA10291AC77B}"/>
    <cellStyle name="40% - Accent2" xfId="27" builtinId="35" customBuiltin="1"/>
    <cellStyle name="40% - Accent2 2" xfId="53" xr:uid="{00000000-0005-0000-0000-00003C000000}"/>
    <cellStyle name="40% - Accent2 2 2" xfId="93" xr:uid="{747C43AB-C885-4734-AD20-0A43AF92A0B2}"/>
    <cellStyle name="40% - Accent2 2 2 2" xfId="173" xr:uid="{0E6EB477-FD4F-4D92-9042-F095477DCC0C}"/>
    <cellStyle name="40% - Accent2 2 3" xfId="133" xr:uid="{77F0C466-B2A8-4ED5-B88B-D826DC87BECA}"/>
    <cellStyle name="40% - Accent2 3" xfId="71" xr:uid="{332AAC0F-FB98-46F3-8353-AC0393CD7F71}"/>
    <cellStyle name="40% - Accent2 3 2" xfId="151" xr:uid="{6F0C4BAC-7E3D-477D-899C-995E219E04A8}"/>
    <cellStyle name="40% - Accent2 4" xfId="111" xr:uid="{4AA1FD7B-F7B1-4A6B-B74B-8A54EA00861E}"/>
    <cellStyle name="40% - Accent3" xfId="31" builtinId="39" customBuiltin="1"/>
    <cellStyle name="40% - Accent3 2" xfId="56" xr:uid="{00000000-0005-0000-0000-00003D000000}"/>
    <cellStyle name="40% - Accent3 2 2" xfId="96" xr:uid="{2C80633B-1FEF-4594-9FF7-32F08D8F58E8}"/>
    <cellStyle name="40% - Accent3 2 2 2" xfId="176" xr:uid="{A981D630-C21B-4FAB-AABB-61E008ECA660}"/>
    <cellStyle name="40% - Accent3 2 3" xfId="136" xr:uid="{EA859FFC-8EF7-4038-849A-DE85D87D55F0}"/>
    <cellStyle name="40% - Accent3 3" xfId="74" xr:uid="{6FFEAEBA-6051-44E0-9BE5-9BBA98C444DB}"/>
    <cellStyle name="40% - Accent3 3 2" xfId="154" xr:uid="{19438324-D97A-4850-8F42-5A574C0AAB9A}"/>
    <cellStyle name="40% - Accent3 4" xfId="114" xr:uid="{9CA6793B-326A-44C9-8733-5A46CAB7D0F5}"/>
    <cellStyle name="40% - Accent4" xfId="35" builtinId="43" customBuiltin="1"/>
    <cellStyle name="40% - Accent4 2" xfId="59" xr:uid="{00000000-0005-0000-0000-00003E000000}"/>
    <cellStyle name="40% - Accent4 2 2" xfId="99" xr:uid="{F57C06BA-6314-4B42-BAEF-D234E3BCFCB0}"/>
    <cellStyle name="40% - Accent4 2 2 2" xfId="179" xr:uid="{EFB129F7-96E5-4F37-A950-E05F6EE1D9B7}"/>
    <cellStyle name="40% - Accent4 2 3" xfId="139" xr:uid="{9126E2DF-1F63-4AD0-9B96-21BA7EAF0644}"/>
    <cellStyle name="40% - Accent4 3" xfId="77" xr:uid="{BE9252A2-36D9-4911-8657-D675F71FCB01}"/>
    <cellStyle name="40% - Accent4 3 2" xfId="157" xr:uid="{86B87A4A-7955-4371-A2F2-E9F9B50B760B}"/>
    <cellStyle name="40% - Accent4 4" xfId="117" xr:uid="{11833D52-2E80-46E1-A4D2-4D1204B23B86}"/>
    <cellStyle name="40% - Accent5" xfId="39" builtinId="47" customBuiltin="1"/>
    <cellStyle name="40% - Accent5 2" xfId="62" xr:uid="{00000000-0005-0000-0000-00003F000000}"/>
    <cellStyle name="40% - Accent5 2 2" xfId="102" xr:uid="{B4323BB3-14FE-4494-9393-E61C7A12E53F}"/>
    <cellStyle name="40% - Accent5 2 2 2" xfId="182" xr:uid="{F3971D9D-F0DB-4C61-BEAD-4FC35BF3AD11}"/>
    <cellStyle name="40% - Accent5 2 3" xfId="142" xr:uid="{AFE18C12-29E0-460B-B809-31D670B0A7E5}"/>
    <cellStyle name="40% - Accent5 3" xfId="80" xr:uid="{B0AEBEB5-D2C6-4A19-9CC3-1179E86B5568}"/>
    <cellStyle name="40% - Accent5 3 2" xfId="160" xr:uid="{64AD27FA-1B76-495D-95C0-CFE5A99A3BCE}"/>
    <cellStyle name="40% - Accent5 4" xfId="120" xr:uid="{10AA2611-9CCF-490A-B3B5-12CBB4430465}"/>
    <cellStyle name="40% - Accent6" xfId="43" builtinId="51" customBuiltin="1"/>
    <cellStyle name="40% - Accent6 2" xfId="65" xr:uid="{00000000-0005-0000-0000-000040000000}"/>
    <cellStyle name="40% - Accent6 2 2" xfId="105" xr:uid="{089F1B42-913B-4491-A434-C976CD4E612E}"/>
    <cellStyle name="40% - Accent6 2 2 2" xfId="185" xr:uid="{83808CC6-65A3-45B4-BBA4-B04A5BCE74B2}"/>
    <cellStyle name="40% - Accent6 2 3" xfId="145" xr:uid="{464CD697-C740-4779-A184-5054798F8515}"/>
    <cellStyle name="40% - Accent6 3" xfId="83" xr:uid="{6D1C9913-8724-4DD4-B1FB-01BACF9B0201}"/>
    <cellStyle name="40% - Accent6 3 2" xfId="163" xr:uid="{2AD2B297-7C55-4A6A-BF62-35F6D005FBE8}"/>
    <cellStyle name="40% - Accent6 4" xfId="123" xr:uid="{8864DC93-F7EF-4D0D-9888-8D7245F298E9}"/>
    <cellStyle name="60% - Accent1" xfId="24" builtinId="32" customBuiltin="1"/>
    <cellStyle name="60% - Accent1 2" xfId="51" xr:uid="{00000000-0005-0000-0000-000041000000}"/>
    <cellStyle name="60% - Accent1 2 2" xfId="91" xr:uid="{A37F0164-0F29-43F5-A725-B32F3B4266A7}"/>
    <cellStyle name="60% - Accent1 2 2 2" xfId="171" xr:uid="{A84939D0-3431-4E14-9344-CEAA9854DA8D}"/>
    <cellStyle name="60% - Accent1 2 3" xfId="131" xr:uid="{43C7548F-A0F1-4FFD-84DD-5814864E7D44}"/>
    <cellStyle name="60% - Accent1 3" xfId="69" xr:uid="{93E08A38-D2AE-4D70-8215-70D3E99B0564}"/>
    <cellStyle name="60% - Accent1 3 2" xfId="149" xr:uid="{8B32AA99-E821-4A0B-8178-25E360A20745}"/>
    <cellStyle name="60% - Accent1 4" xfId="109" xr:uid="{B069F13E-2D63-499F-BAA7-40C6E901157A}"/>
    <cellStyle name="60% - Accent2" xfId="28" builtinId="36" customBuiltin="1"/>
    <cellStyle name="60% - Accent2 2" xfId="54" xr:uid="{00000000-0005-0000-0000-000042000000}"/>
    <cellStyle name="60% - Accent2 2 2" xfId="94" xr:uid="{947695E2-5104-4E85-A2AA-BBFCDD32F952}"/>
    <cellStyle name="60% - Accent2 2 2 2" xfId="174" xr:uid="{39FEFA2E-C911-42F3-A20F-F4412685C52C}"/>
    <cellStyle name="60% - Accent2 2 3" xfId="134" xr:uid="{F9CCB199-F443-4D97-8F2C-3A6F90D4DF17}"/>
    <cellStyle name="60% - Accent2 3" xfId="72" xr:uid="{F03C9F51-8337-4E01-8D9A-F444E9EFFCA5}"/>
    <cellStyle name="60% - Accent2 3 2" xfId="152" xr:uid="{8E98AD5E-C039-4B2C-8A74-79668FCDA5C3}"/>
    <cellStyle name="60% - Accent2 4" xfId="112" xr:uid="{E0F1F861-6E25-4A45-AD03-40A978BF7C7E}"/>
    <cellStyle name="60% - Accent3" xfId="32" builtinId="40" customBuiltin="1"/>
    <cellStyle name="60% - Accent3 2" xfId="57" xr:uid="{00000000-0005-0000-0000-000043000000}"/>
    <cellStyle name="60% - Accent3 2 2" xfId="97" xr:uid="{6A9481B1-8C73-432F-BDC1-7E423B1F789C}"/>
    <cellStyle name="60% - Accent3 2 2 2" xfId="177" xr:uid="{336808DA-5922-4864-AEAF-FF12E69F5045}"/>
    <cellStyle name="60% - Accent3 2 3" xfId="137" xr:uid="{00D7FF1F-ADA6-4F1A-940B-ED44D2141255}"/>
    <cellStyle name="60% - Accent3 3" xfId="75" xr:uid="{A8A8FA19-8236-41B6-BDCB-B3779E55616C}"/>
    <cellStyle name="60% - Accent3 3 2" xfId="155" xr:uid="{07271E77-FCF5-4BCC-92D4-583C63852575}"/>
    <cellStyle name="60% - Accent3 4" xfId="115" xr:uid="{9A80C5E6-EF6C-4211-BA23-05910D9C0152}"/>
    <cellStyle name="60% - Accent4" xfId="36" builtinId="44" customBuiltin="1"/>
    <cellStyle name="60% - Accent4 2" xfId="60" xr:uid="{00000000-0005-0000-0000-000044000000}"/>
    <cellStyle name="60% - Accent4 2 2" xfId="100" xr:uid="{0FE7FBAB-EA97-4BBD-843F-50E65B00CB1E}"/>
    <cellStyle name="60% - Accent4 2 2 2" xfId="180" xr:uid="{505F6F79-5A32-4886-BA2A-D50A3EB07502}"/>
    <cellStyle name="60% - Accent4 2 3" xfId="140" xr:uid="{1759EDA0-603E-4348-8734-9E441E427CC8}"/>
    <cellStyle name="60% - Accent4 3" xfId="78" xr:uid="{20A37F48-4342-43FA-8E29-5497432EBB37}"/>
    <cellStyle name="60% - Accent4 3 2" xfId="158" xr:uid="{9CBFE2A4-502D-44E3-ADCD-6507E46DA9F6}"/>
    <cellStyle name="60% - Accent4 4" xfId="118" xr:uid="{20ABBE36-34BD-4237-9F08-0D909B64231E}"/>
    <cellStyle name="60% - Accent5" xfId="40" builtinId="48" customBuiltin="1"/>
    <cellStyle name="60% - Accent5 2" xfId="63" xr:uid="{00000000-0005-0000-0000-000045000000}"/>
    <cellStyle name="60% - Accent5 2 2" xfId="103" xr:uid="{CA4C4A6A-DDCD-4DB5-8C04-3A7D6DE20F0F}"/>
    <cellStyle name="60% - Accent5 2 2 2" xfId="183" xr:uid="{60B1A54C-A624-4F72-A1EC-F9976E0FE1D6}"/>
    <cellStyle name="60% - Accent5 2 3" xfId="143" xr:uid="{0D81B571-4CC7-4A3C-86EA-8CB8FC8DE473}"/>
    <cellStyle name="60% - Accent5 3" xfId="81" xr:uid="{AB802B64-A8B9-4DDF-B694-4A50FFDD6285}"/>
    <cellStyle name="60% - Accent5 3 2" xfId="161" xr:uid="{A6C74CF6-C153-4BCD-B148-6280B0987370}"/>
    <cellStyle name="60% - Accent5 4" xfId="121" xr:uid="{22D9E435-6491-444E-9FC8-D7422A2DECD5}"/>
    <cellStyle name="60% - Accent6" xfId="44" builtinId="52" customBuiltin="1"/>
    <cellStyle name="60% - Accent6 2" xfId="66" xr:uid="{00000000-0005-0000-0000-000046000000}"/>
    <cellStyle name="60% - Accent6 2 2" xfId="106" xr:uid="{7E6BF2CF-D8BE-4FBF-B138-76EEC21767E4}"/>
    <cellStyle name="60% - Accent6 2 2 2" xfId="186" xr:uid="{2F2E022D-274E-48D5-845F-E46CD48CE93C}"/>
    <cellStyle name="60% - Accent6 2 3" xfId="146" xr:uid="{173AE2B3-9DFA-44F2-9C29-F014F8626F9E}"/>
    <cellStyle name="60% - Accent6 3" xfId="84" xr:uid="{5DD69E95-4A95-4480-932C-48034CB6C70F}"/>
    <cellStyle name="60% - Accent6 3 2" xfId="164" xr:uid="{14C15FB7-5ED0-4D04-BA88-00C7734DB89C}"/>
    <cellStyle name="60% - Accent6 4" xfId="124" xr:uid="{C42647B0-D571-4B3A-91DE-0753F88BBDF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E2D0A012-5650-49DC-A03D-A5A6E66D3E78}"/>
    <cellStyle name="Notitie 2 3" xfId="126" xr:uid="{92766F20-A281-45A3-9CCF-616234A06917}"/>
    <cellStyle name="Notitie 3" xfId="48" xr:uid="{00000000-0005-0000-0000-000047000000}"/>
    <cellStyle name="Notitie 3 2" xfId="88" xr:uid="{56CB3240-EF91-4B40-932F-EBE0D708C76B}"/>
    <cellStyle name="Notitie 3 2 2" xfId="168" xr:uid="{15AE1AB3-D209-41E8-A504-135B0D193A0B}"/>
    <cellStyle name="Notitie 3 3" xfId="128" xr:uid="{332E1E30-7DE5-49C7-9D6C-2BD1D0D591E8}"/>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EEFE4D0C-80D8-4DA3-98BA-380A326DC9B0}"/>
    <cellStyle name="Standaard 3 3" xfId="125" xr:uid="{BD7DEF47-7A44-48C6-93FC-3DF1914B6E2E}"/>
    <cellStyle name="Standaard 4" xfId="47" xr:uid="{00000000-0005-0000-0000-000048000000}"/>
    <cellStyle name="Standaard 4 2" xfId="87" xr:uid="{60D6E170-0F82-4031-95CB-5FF00B1185B6}"/>
    <cellStyle name="Standaard 4 2 2" xfId="167" xr:uid="{12F7D5EB-F04C-4D1C-A92B-ED22E35C4831}"/>
    <cellStyle name="Standaard 4 3" xfId="127" xr:uid="{6C7A2134-692B-4E5B-956E-63048F9A72F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4" sqref="P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PUK 2</v>
      </c>
      <c r="AK1" s="2" t="s">
        <v>39</v>
      </c>
      <c r="AL1" s="2" t="str">
        <f>D5</f>
        <v>LMI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LMI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11198</v>
      </c>
      <c r="E4" s="176"/>
      <c r="F4" s="31" t="s">
        <v>73</v>
      </c>
      <c r="H4" s="98">
        <f>IF('3. Digitaal wedstrijdformulier'!$P$60="","",'3. Digitaal wedstrijdformulier'!$P$13)</f>
        <v>7</v>
      </c>
      <c r="I4" s="171">
        <f>IF('3. Digitaal wedstrijdformulier'!$M$60="","",'3. Digitaal wedstrijdformulier'!$M$13)</f>
        <v>103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11197</v>
      </c>
      <c r="E5" s="176"/>
      <c r="F5" s="31" t="s">
        <v>74</v>
      </c>
      <c r="H5" s="98">
        <f>IF('3. Digitaal wedstrijdformulier'!$Q$60="","",'3. Digitaal wedstrijdformulier'!$Q$13)</f>
        <v>1</v>
      </c>
      <c r="I5" s="171">
        <f>IF('3. Digitaal wedstrijdformulier'!$N$60="","",'3. Digitaal wedstrijdformulier'!$N$13)</f>
        <v>44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200136</v>
      </c>
      <c r="E9" s="168"/>
      <c r="F9" s="31"/>
      <c r="H9" s="59" t="s">
        <v>25</v>
      </c>
      <c r="I9" s="133"/>
      <c r="L9" s="26" t="s">
        <v>26</v>
      </c>
      <c r="M9" s="133"/>
      <c r="O9" s="26" t="s">
        <v>27</v>
      </c>
      <c r="P9" s="13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c r="I16" s="89"/>
      <c r="J16" s="89"/>
      <c r="K16" s="39"/>
      <c r="L16" s="89" t="s">
        <v>11199</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t="s">
        <v>11199</v>
      </c>
      <c r="I17" s="89"/>
      <c r="J17" s="89"/>
      <c r="K17" s="39"/>
      <c r="L17" s="89"/>
      <c r="M17" s="89"/>
      <c r="N17" s="39"/>
      <c r="O17" s="89" t="s">
        <v>11199</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11199</v>
      </c>
      <c r="K18" s="39"/>
      <c r="L18" s="89"/>
      <c r="M18" s="89"/>
      <c r="N18" s="39"/>
      <c r="O18" s="89"/>
      <c r="P18" s="89" t="s">
        <v>11199</v>
      </c>
      <c r="Q18" s="89"/>
      <c r="T18" s="5">
        <f t="shared" si="3"/>
        <v>0</v>
      </c>
      <c r="U18" s="5">
        <f t="shared" si="4"/>
        <v>0</v>
      </c>
      <c r="V18" s="5">
        <f t="shared" si="5"/>
        <v>1</v>
      </c>
      <c r="W18" s="5">
        <f t="shared" si="1"/>
        <v>0</v>
      </c>
      <c r="X18" s="5">
        <f t="shared" si="2"/>
        <v>0</v>
      </c>
      <c r="Y18" s="5">
        <f t="shared" si="6"/>
        <v>0</v>
      </c>
      <c r="Z18" s="5">
        <f t="shared" si="7"/>
        <v>1</v>
      </c>
      <c r="AA18" s="5">
        <f t="shared" si="8"/>
        <v>0</v>
      </c>
      <c r="AP18" s="3"/>
    </row>
    <row r="19" spans="1:42" s="2" customFormat="1" ht="24.95" customHeight="1" x14ac:dyDescent="0.2">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t="s">
        <v>11199</v>
      </c>
      <c r="J19" s="89"/>
      <c r="K19" s="39"/>
      <c r="L19" s="89"/>
      <c r="M19" s="89" t="s">
        <v>11199</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c r="J20" s="89"/>
      <c r="K20" s="39"/>
      <c r="L20" s="89"/>
      <c r="M20" s="89" t="s">
        <v>11199</v>
      </c>
      <c r="N20" s="39"/>
      <c r="O20" s="89"/>
      <c r="P20" s="89"/>
      <c r="Q20" s="89" t="s">
        <v>11199</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t="s">
        <v>11199</v>
      </c>
      <c r="I21" s="89"/>
      <c r="J21" s="89"/>
      <c r="K21" s="39"/>
      <c r="L21" s="89" t="s">
        <v>11199</v>
      </c>
      <c r="M21" s="89"/>
      <c r="N21" s="39"/>
      <c r="O21" s="89" t="s">
        <v>11199</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66205</v>
      </c>
      <c r="C22" s="58">
        <f>IF(B22="","",VLOOKUP(B22,Spelers!$A$1:$E$16764,2,FALSE))</f>
        <v>7003</v>
      </c>
      <c r="D22" s="58" t="str">
        <f>IF(B22="","",VLOOKUP(B22,Spelers!$A$1:$E$16764,3,FALSE))</f>
        <v>R.A.</v>
      </c>
      <c r="E22" s="58" t="str">
        <f>IF(B22="","",VLOOKUP(B22,Spelers!$A$1:$E$16764,4,FALSE))</f>
        <v>Mosselman</v>
      </c>
      <c r="F22" s="58" t="str">
        <f>IF(B22="","",VLOOKUP(B22,Spelers!$A$1:$E$16764,5,FALSE))</f>
        <v>M</v>
      </c>
      <c r="H22" s="89"/>
      <c r="I22" s="89"/>
      <c r="J22" s="89" t="s">
        <v>11199</v>
      </c>
      <c r="K22" s="39"/>
      <c r="L22" s="89" t="s">
        <v>11199</v>
      </c>
      <c r="M22" s="89"/>
      <c r="N22" s="39"/>
      <c r="O22" s="89"/>
      <c r="P22" s="89"/>
      <c r="Q22" s="89" t="s">
        <v>11199</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t="s">
        <v>11199</v>
      </c>
      <c r="J23" s="89"/>
      <c r="K23" s="39"/>
      <c r="L23" s="89"/>
      <c r="M23" s="89" t="s">
        <v>11199</v>
      </c>
      <c r="N23" s="39"/>
      <c r="O23" s="89"/>
      <c r="P23" s="89" t="s">
        <v>11199</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PUK 2 - LMI 1</v>
      </c>
      <c r="E5" s="49"/>
      <c r="G5" s="184"/>
      <c r="H5" s="184"/>
      <c r="I5" s="184" t="str">
        <f>CONCATENATE(I1,"-",J1)</f>
        <v>-</v>
      </c>
      <c r="J5" s="184"/>
    </row>
    <row r="6" spans="1:16" x14ac:dyDescent="0.2">
      <c r="A6" s="49" t="s">
        <v>5</v>
      </c>
      <c r="C6" s="102"/>
      <c r="D6" s="49">
        <f>IF('1a. Teamformulier  Thuis'!$D$9="","",'1a. Teamformulier  Thuis'!$D$9)</f>
        <v>200136</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59916</v>
      </c>
      <c r="C10" s="41">
        <f>IF(F10="","",VLOOKUP(B10,'1a. Teamformulier  Thuis'!$B$16:$C$24,2,FALSE))</f>
        <v>7003</v>
      </c>
      <c r="D10" s="41" t="str">
        <f>IF(B10="","",VLOOKUP(A10,'1a. Teamformulier  Thuis'!$A$16:$F$24,4,FALSE))</f>
        <v>E</v>
      </c>
      <c r="E10" s="41" t="str">
        <f>IF(D10="","",VLOOKUP(A10,'1a. Teamformulier  Thuis'!$A$16:$F$24,5,FALSE))</f>
        <v>Hummel</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31037</v>
      </c>
      <c r="C11" s="41">
        <f>IF(F11="","",VLOOKUP(B11,'1a. Teamformulier  Thuis'!$B$16:$C$24,2,FALSE))</f>
        <v>7003</v>
      </c>
      <c r="D11" s="41" t="str">
        <f>IF(B11="","",VLOOKUP(A11,'1a. Teamformulier  Thuis'!$A$16:$F$24,4,FALSE))</f>
        <v>L.</v>
      </c>
      <c r="E11" s="41" t="str">
        <f>IF(D11="","",VLOOKUP(A11,'1a. Teamformulier  Thuis'!$A$16:$F$24,5,FALSE))</f>
        <v>Bos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51510</v>
      </c>
      <c r="C13" s="41">
        <f>IF(F13="","",VLOOKUP(B13,'1a. Teamformulier  Thuis'!$B$16:$C$24,2,FALSE))</f>
        <v>7003</v>
      </c>
      <c r="D13" s="41" t="str">
        <f>IF(B13="","",VLOOKUP(A13,'1a. Teamformulier  Thuis'!$A$16:$F$24,4,FALSE))</f>
        <v>H.</v>
      </c>
      <c r="E13" s="41" t="str">
        <f>IF(D13="","",VLOOKUP(A13,'1a. Teamformulier  Thuis'!$A$16:$F$24,5,FALSE))</f>
        <v>de Kwaadsteniet</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55489</v>
      </c>
      <c r="C14" s="41">
        <f>IF(F14="","",VLOOKUP(B14,'1a. Teamformulier  Thuis'!$B$16:$C$24,2,FALSE))</f>
        <v>7003</v>
      </c>
      <c r="D14" s="41" t="str">
        <f>IF(B14="","",VLOOKUP(A14,'1a. Teamformulier  Thuis'!$A$16:$F$24,4,FALSE))</f>
        <v>E.W.P.</v>
      </c>
      <c r="E14" s="41" t="str">
        <f>IF(D14="","",VLOOKUP(A14,'1a. Teamformulier  Thuis'!$A$16:$F$24,5,FALSE))</f>
        <v>Visser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56289</v>
      </c>
      <c r="C16" s="41">
        <f>IF(F16="","",VLOOKUP(B16,'1a. Teamformulier  Thuis'!$B$16:$C$24,2,FALSE))</f>
        <v>7003</v>
      </c>
      <c r="D16" s="41" t="str">
        <f>IF(B16="","",VLOOKUP(A16,'1a. Teamformulier  Thuis'!$A$16:$F$24,4,FALSE))</f>
        <v>M.</v>
      </c>
      <c r="E16" s="41" t="str">
        <f>IF(D16="","",VLOOKUP(A16,'1a. Teamformulier  Thuis'!$A$16:$F$24,5,FALSE))</f>
        <v>van Veen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66205</v>
      </c>
      <c r="C17" s="41">
        <f>IF(F17="","",VLOOKUP(B17,'1a. Teamformulier  Thuis'!$B$16:$C$24,2,FALSE))</f>
        <v>7003</v>
      </c>
      <c r="D17" s="41" t="str">
        <f>IF(B17="","",VLOOKUP(A17,'1a. Teamformulier  Thuis'!$A$16:$F$24,4,FALSE))</f>
        <v>R.A.</v>
      </c>
      <c r="E17" s="41" t="str">
        <f>IF(D17="","",VLOOKUP(A17,'1a. Teamformulier  Thuis'!$A$16:$F$24,5,FALSE))</f>
        <v>Mosselman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2 - LMI 1</v>
      </c>
      <c r="E20" s="61"/>
      <c r="F20" s="61"/>
      <c r="G20" s="81"/>
    </row>
    <row r="21" spans="1:7" x14ac:dyDescent="0.2">
      <c r="A21" s="49" t="s">
        <v>5</v>
      </c>
      <c r="C21" s="102"/>
      <c r="D21" s="49">
        <f>IF('1a. Teamformulier  Thuis'!$D$9="","",'1a. Teamformulier  Thuis'!$D$9)</f>
        <v>200136</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32263</v>
      </c>
      <c r="C25" s="41">
        <f>IF(F25="","",VLOOKUP(B25,'1a. Teamformulier  Thuis'!$B$16:$C$24,2,FALSE))</f>
        <v>7003</v>
      </c>
      <c r="D25" s="41" t="str">
        <f>IF(B25="","",VLOOKUP(A25,'1a. Teamformulier  Thuis'!$A$16:$F$24,4,FALSE))</f>
        <v>J.</v>
      </c>
      <c r="E25" s="41" t="str">
        <f>IF(D25="","",VLOOKUP(A25,'1a. Teamformulier  Thuis'!$A$16:$F$24,5,FALSE))</f>
        <v>Bos</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31037</v>
      </c>
      <c r="C26" s="41">
        <f>IF(F26="","",VLOOKUP(B26,'1a. Teamformulier  Thuis'!$B$16:$C$24,2,FALSE))</f>
        <v>7003</v>
      </c>
      <c r="D26" s="41" t="str">
        <f>IF(B26="","",VLOOKUP(A26,'1a. Teamformulier  Thuis'!$A$16:$F$24,4,FALSE))</f>
        <v>L.</v>
      </c>
      <c r="E26" s="41" t="str">
        <f>IF(D26="","",VLOOKUP(A26,'1a. Teamformulier  Thuis'!$A$16:$F$24,5,FALSE))</f>
        <v>Bos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66205</v>
      </c>
      <c r="C27" s="41">
        <f>IF(F27="","",VLOOKUP(B27,'1a. Teamformulier  Thuis'!$B$16:$C$24,2,FALSE))</f>
        <v>7003</v>
      </c>
      <c r="D27" s="41" t="str">
        <f>IF(B27="","",VLOOKUP(A27,'1a. Teamformulier  Thuis'!$A$16:$F$24,4,FALSE))</f>
        <v>R.A.</v>
      </c>
      <c r="E27" s="41" t="str">
        <f>IF(D27="","",VLOOKUP(A27,'1a. Teamformulier  Thuis'!$A$16:$F$24,5,FALSE))</f>
        <v>Mosselman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51510</v>
      </c>
      <c r="C29" s="41">
        <f>IF(F29="","",VLOOKUP(B29,'1a. Teamformulier  Thuis'!$B$16:$C$24,2,FALSE))</f>
        <v>7003</v>
      </c>
      <c r="D29" s="41" t="str">
        <f>IF(B29="","",VLOOKUP(A29,'1a. Teamformulier  Thuis'!$A$16:$F$24,4,FALSE))</f>
        <v>H.</v>
      </c>
      <c r="E29" s="41" t="str">
        <f>IF(D29="","",VLOOKUP(A29,'1a. Teamformulier  Thuis'!$A$16:$F$24,5,FALSE))</f>
        <v>de Kwaadsteniet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12136</v>
      </c>
      <c r="C30" s="41">
        <f>IF(F30="","",VLOOKUP(B30,'1a. Teamformulier  Thuis'!$B$16:$C$24,2,FALSE))</f>
        <v>7003</v>
      </c>
      <c r="D30" s="41" t="str">
        <f>IF(B30="","",VLOOKUP(A30,'1a. Teamformulier  Thuis'!$A$16:$F$24,4,FALSE))</f>
        <v>M</v>
      </c>
      <c r="E30" s="41" t="str">
        <f>IF(D30="","",VLOOKUP(A30,'1a. Teamformulier  Thuis'!$A$16:$F$24,5,FALSE))</f>
        <v>van den Berg</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55489</v>
      </c>
      <c r="C31" s="41">
        <f>IF(F31="","",VLOOKUP(B31,'1a. Teamformulier  Thuis'!$B$16:$C$24,2,FALSE))</f>
        <v>7003</v>
      </c>
      <c r="D31" s="41" t="str">
        <f>IF(B31="","",VLOOKUP(A31,'1a. Teamformulier  Thuis'!$A$16:$F$24,4,FALSE))</f>
        <v>E.W.P.</v>
      </c>
      <c r="E31" s="41" t="str">
        <f>IF(D31="","",VLOOKUP(A31,'1a. Teamformulier  Thuis'!$A$16:$F$24,5,FALSE))</f>
        <v>Visser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2 - LMI 1</v>
      </c>
      <c r="E34" s="61"/>
      <c r="F34" s="61"/>
      <c r="G34" s="81"/>
    </row>
    <row r="35" spans="1:7" x14ac:dyDescent="0.2">
      <c r="A35" s="49" t="s">
        <v>5</v>
      </c>
      <c r="C35" s="102"/>
      <c r="D35" s="49">
        <f>IF('1a. Teamformulier  Thuis'!$D$9="","",'1a. Teamformulier  Thuis'!$D$9)</f>
        <v>200136</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59916</v>
      </c>
      <c r="C39" s="41">
        <f>IF(F39="","",VLOOKUP(B39,'1a. Teamformulier  Thuis'!$B$16:$C$24,2,FALSE))</f>
        <v>7003</v>
      </c>
      <c r="D39" s="41" t="str">
        <f>IF(B39="","",VLOOKUP(A39,'1a. Teamformulier  Thuis'!$A$16:$F$24,4,FALSE))</f>
        <v>E</v>
      </c>
      <c r="E39" s="41" t="str">
        <f>IF(D39="","",VLOOKUP(A39,'1a. Teamformulier  Thuis'!$A$16:$F$24,5,FALSE))</f>
        <v>Hummel</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31037</v>
      </c>
      <c r="C40" s="41">
        <f>IF(F40="","",VLOOKUP(B40,'1a. Teamformulier  Thuis'!$B$16:$C$24,2,FALSE))</f>
        <v>7003</v>
      </c>
      <c r="D40" s="41" t="str">
        <f>IF(B40="","",VLOOKUP(A40,'1a. Teamformulier  Thuis'!$A$16:$F$24,4,FALSE))</f>
        <v>L.</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56289</v>
      </c>
      <c r="C42" s="41">
        <f>IF(F42="","",VLOOKUP(B42,'1a. Teamformulier  Thuis'!$B$16:$C$24,2,FALSE))</f>
        <v>7003</v>
      </c>
      <c r="D42" s="41" t="str">
        <f>IF(B42="","",VLOOKUP(A42,'1a. Teamformulier  Thuis'!$A$16:$F$24,4,FALSE))</f>
        <v>M.</v>
      </c>
      <c r="E42" s="41" t="str">
        <f>IF(D42="","",VLOOKUP(A42,'1a. Teamformulier  Thuis'!$A$16:$F$24,5,FALSE))</f>
        <v>van Veen</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55489</v>
      </c>
      <c r="C43" s="41">
        <f>IF(F43="","",VLOOKUP(B43,'1a. Teamformulier  Thuis'!$B$16:$C$24,2,FALSE))</f>
        <v>7003</v>
      </c>
      <c r="D43" s="41" t="str">
        <f>IF(B43="","",VLOOKUP(A43,'1a. Teamformulier  Thuis'!$A$16:$F$24,4,FALSE))</f>
        <v>E.W.P.</v>
      </c>
      <c r="E43" s="41" t="str">
        <f>IF(D43="","",VLOOKUP(A43,'1a. Teamformulier  Thuis'!$A$16:$F$24,5,FALSE))</f>
        <v>Visser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12136</v>
      </c>
      <c r="C45" s="41">
        <f>IF(F45="","",VLOOKUP(B45,'1a. Teamformulier  Thuis'!$B$16:$C$24,2,FALSE))</f>
        <v>7003</v>
      </c>
      <c r="D45" s="41" t="str">
        <f>IF(B45="","",VLOOKUP(A45,'1a. Teamformulier  Thuis'!$A$16:$F$24,4,FALSE))</f>
        <v>M</v>
      </c>
      <c r="E45" s="41" t="str">
        <f>IF(D45="","",VLOOKUP(A45,'1a. Teamformulier  Thuis'!$A$16:$F$24,5,FALSE))</f>
        <v>van den Berg</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66205</v>
      </c>
      <c r="C46" s="41">
        <f>IF(F46="","",VLOOKUP(B46,'1a. Teamformulier  Thuis'!$B$16:$C$24,2,FALSE))</f>
        <v>7003</v>
      </c>
      <c r="D46" s="41" t="str">
        <f>IF(B46="","",VLOOKUP(A46,'1a. Teamformulier  Thuis'!$A$16:$F$24,4,FALSE))</f>
        <v>R.A.</v>
      </c>
      <c r="E46" s="41" t="str">
        <f>IF(D46="","",VLOOKUP(A46,'1a. Teamformulier  Thuis'!$A$16:$F$24,5,FALSE))</f>
        <v>Mosselman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18" sqref="O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PUK 2</v>
      </c>
      <c r="AK1" s="2" t="s">
        <v>39</v>
      </c>
      <c r="AL1" s="2" t="str">
        <f>D5</f>
        <v>LMI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LMI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PUK 2</v>
      </c>
      <c r="E4" s="176"/>
      <c r="F4" s="31" t="s">
        <v>73</v>
      </c>
      <c r="H4" s="98">
        <f>IF('3. Digitaal wedstrijdformulier'!$P$60="","",'3. Digitaal wedstrijdformulier'!$P$13)</f>
        <v>7</v>
      </c>
      <c r="I4" s="171">
        <f>IF('3. Digitaal wedstrijdformulier'!$M$60="","",'3. Digitaal wedstrijdformulier'!$M$13)</f>
        <v>103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LMI 1</v>
      </c>
      <c r="E5" s="176"/>
      <c r="F5" s="31" t="s">
        <v>74</v>
      </c>
      <c r="H5" s="98">
        <f>IF('3. Digitaal wedstrijdformulier'!$Q$60="","",'3. Digitaal wedstrijdformulier'!$Q$13)</f>
        <v>1</v>
      </c>
      <c r="I5" s="171">
        <f>IF('3. Digitaal wedstrijdformulier'!$N$60="","",'3. Digitaal wedstrijdformulier'!$N$13)</f>
        <v>44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200136</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11199</v>
      </c>
      <c r="I16" s="89"/>
      <c r="J16" s="89"/>
      <c r="K16" s="39"/>
      <c r="L16" s="89" t="s">
        <v>11199</v>
      </c>
      <c r="M16" s="89"/>
      <c r="N16" s="39"/>
      <c r="O16" s="89" t="s">
        <v>11199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38404</v>
      </c>
      <c r="C17" s="58">
        <f>IF(B17="","",VLOOKUP(B17,Spelers!$A$1:$E$16764,2,FALSE))</f>
        <v>7014</v>
      </c>
      <c r="D17" s="58" t="str">
        <f>IF(B17="","",VLOOKUP(B17,Spelers!$A$1:$E$16764,3,FALSE))</f>
        <v>D.</v>
      </c>
      <c r="E17" s="58" t="str">
        <f>IF(B17="","",VLOOKUP(B17,Spelers!$A$1:$E$16764,4,FALSE))</f>
        <v>Beemsterboer</v>
      </c>
      <c r="F17" s="58" t="str">
        <f>IF(B17="","",VLOOKUP(B17,Spelers!$A$1:$E$16764,5,FALSE))</f>
        <v>M</v>
      </c>
      <c r="H17" s="89" t="s">
        <v>11199</v>
      </c>
      <c r="I17" s="89"/>
      <c r="J17" s="89"/>
      <c r="K17" s="39"/>
      <c r="L17" s="89" t="s">
        <v>11199</v>
      </c>
      <c r="M17" s="89"/>
      <c r="N17" s="39"/>
      <c r="O17" s="89"/>
      <c r="P17" s="89"/>
      <c r="Q17" s="89" t="s">
        <v>11199</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c r="I18" s="89" t="s">
        <v>11199</v>
      </c>
      <c r="J18" s="89"/>
      <c r="K18" s="39"/>
      <c r="L18" s="89"/>
      <c r="M18" s="89" t="s">
        <v>11199</v>
      </c>
      <c r="N18" s="39"/>
      <c r="O18" s="89"/>
      <c r="P18" s="89"/>
      <c r="Q18" s="89" t="s">
        <v>11199</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33782</v>
      </c>
      <c r="C19" s="58">
        <f>IF(B19="","",VLOOKUP(B19,Spelers!$A$1:$E$16764,2,FALSE))</f>
        <v>7014</v>
      </c>
      <c r="D19" s="58" t="str">
        <f>IF(B19="","",VLOOKUP(B19,Spelers!$A$1:$E$16764,3,FALSE))</f>
        <v>D.</v>
      </c>
      <c r="E19" s="58" t="str">
        <f>IF(B19="","",VLOOKUP(B19,Spelers!$A$1:$E$16764,4,FALSE))</f>
        <v>Conijn</v>
      </c>
      <c r="F19" s="58" t="str">
        <f>IF(B19="","",VLOOKUP(B19,Spelers!$A$1:$E$16764,5,FALSE))</f>
        <v>M</v>
      </c>
      <c r="H19" s="89"/>
      <c r="I19" s="89"/>
      <c r="J19" s="89" t="s">
        <v>11199</v>
      </c>
      <c r="K19" s="39"/>
      <c r="L19" s="89"/>
      <c r="M19" s="89" t="s">
        <v>11199</v>
      </c>
      <c r="N19" s="39"/>
      <c r="O19" s="89"/>
      <c r="P19" s="89" t="s">
        <v>11199</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14121</v>
      </c>
      <c r="C20" s="58">
        <f>IF(B20="","",VLOOKUP(B20,Spelers!$A$1:$E$16764,2,FALSE))</f>
        <v>7014</v>
      </c>
      <c r="D20" s="58" t="str">
        <f>IF(B20="","",VLOOKUP(B20,Spelers!$A$1:$E$16764,3,FALSE))</f>
        <v>T.</v>
      </c>
      <c r="E20" s="58" t="str">
        <f>IF(B20="","",VLOOKUP(B20,Spelers!$A$1:$E$16764,4,FALSE))</f>
        <v>Buiter</v>
      </c>
      <c r="F20" s="58" t="str">
        <f>IF(B20="","",VLOOKUP(B20,Spelers!$A$1:$E$16764,5,FALSE))</f>
        <v>M</v>
      </c>
      <c r="H20" s="89"/>
      <c r="I20" s="89" t="s">
        <v>11199</v>
      </c>
      <c r="J20" s="89"/>
      <c r="K20" s="39"/>
      <c r="L20" s="89"/>
      <c r="M20" s="89"/>
      <c r="N20" s="39"/>
      <c r="O20" s="89"/>
      <c r="P20" s="89"/>
      <c r="Q20" s="89"/>
      <c r="T20" s="5">
        <f t="shared" si="2"/>
        <v>0</v>
      </c>
      <c r="U20" s="5">
        <f t="shared" si="2"/>
        <v>1</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35904</v>
      </c>
      <c r="C21" s="58">
        <f>IF(B21="","",VLOOKUP(B21,Spelers!$A$1:$E$16764,2,FALSE))</f>
        <v>7014</v>
      </c>
      <c r="D21" s="58" t="str">
        <f>IF(B21="","",VLOOKUP(B21,Spelers!$A$1:$E$16764,3,FALSE))</f>
        <v>H.J.F.</v>
      </c>
      <c r="E21" s="58" t="str">
        <f>IF(B21="","",VLOOKUP(B21,Spelers!$A$1:$E$16764,4,FALSE))</f>
        <v>Duijn</v>
      </c>
      <c r="F21" s="58" t="str">
        <f>IF(B21="","",VLOOKUP(B21,Spelers!$A$1:$E$16764,5,FALSE))</f>
        <v>M</v>
      </c>
      <c r="H21" s="89"/>
      <c r="I21" s="89"/>
      <c r="J21" s="89"/>
      <c r="K21" s="39"/>
      <c r="L21" s="89" t="s">
        <v>11199</v>
      </c>
      <c r="M21" s="89"/>
      <c r="N21" s="39"/>
      <c r="O21" s="89" t="s">
        <v>11199</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44612</v>
      </c>
      <c r="C22" s="58">
        <f>IF(B22="","",VLOOKUP(B22,Spelers!$A$1:$E$16764,2,FALSE))</f>
        <v>7014</v>
      </c>
      <c r="D22" s="58" t="str">
        <f>IF(B22="","",VLOOKUP(B22,Spelers!$A$1:$E$16764,3,FALSE))</f>
        <v>E.</v>
      </c>
      <c r="E22" s="58" t="str">
        <f>IF(B22="","",VLOOKUP(B22,Spelers!$A$1:$E$16764,4,FALSE))</f>
        <v>van der Sluys</v>
      </c>
      <c r="F22" s="58" t="str">
        <f>IF(B22="","",VLOOKUP(B22,Spelers!$A$1:$E$16764,5,FALSE))</f>
        <v>M</v>
      </c>
      <c r="H22" s="89"/>
      <c r="I22" s="89"/>
      <c r="J22" s="89" t="s">
        <v>11199</v>
      </c>
      <c r="K22" s="39"/>
      <c r="L22" s="89"/>
      <c r="M22" s="89" t="s">
        <v>11199</v>
      </c>
      <c r="N22" s="39"/>
      <c r="O22" s="89"/>
      <c r="P22" s="89" t="s">
        <v>11199</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PUK 2 - LMI 1</v>
      </c>
      <c r="E5" s="49"/>
      <c r="G5" s="184" t="str">
        <f>CONCATENATE(G1,"-",H1)</f>
        <v>-</v>
      </c>
      <c r="H5" s="184"/>
      <c r="I5" s="184" t="str">
        <f>CONCATENATE(I1,"-",J1)</f>
        <v>-</v>
      </c>
      <c r="J5" s="184"/>
    </row>
    <row r="6" spans="1:16" x14ac:dyDescent="0.2">
      <c r="A6" s="49" t="s">
        <v>5</v>
      </c>
      <c r="C6" s="102"/>
      <c r="D6" s="49">
        <f>IF('2a. Teamformulier  Uit'!$D$9="","",'2a. Teamformulier  Uit'!$D$9)</f>
        <v>200136</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18572</v>
      </c>
      <c r="C10" s="41">
        <f>IF(F10="","",VLOOKUP(B10,'2a. Teamformulier  Uit'!$B$16:$C$24,2,FALSE))</f>
        <v>7014</v>
      </c>
      <c r="D10" s="41" t="str">
        <f>IF(B10="","",VLOOKUP(A10,'2a. Teamformulier  Uit'!$A$16:$F$24,4,FALSE))</f>
        <v>C.</v>
      </c>
      <c r="E10" s="41" t="str">
        <f>IF(D10="","",VLOOKUP(A10,'2a. Teamformulier  Uit'!$A$16:$F$24,5,FALSE))</f>
        <v>Thielsch-Hoogland</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38404</v>
      </c>
      <c r="C11" s="41">
        <f>IF(F11="","",VLOOKUP(B11,'2a. Teamformulier  Uit'!$B$16:$C$24,2,FALSE))</f>
        <v>7014</v>
      </c>
      <c r="D11" s="41" t="str">
        <f>IF(B11="","",VLOOKUP(A11,'2a. Teamformulier  Uit'!$A$16:$F$24,4,FALSE))</f>
        <v>D.</v>
      </c>
      <c r="E11" s="41" t="str">
        <f>IF(D11="","",VLOOKUP(A11,'2a. Teamformulier  Uit'!$A$16:$F$24,5,FALSE))</f>
        <v>Beemsterboer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62654</v>
      </c>
      <c r="C13" s="41">
        <f>IF(F13="","",VLOOKUP(B13,'2a. Teamformulier  Uit'!$B$16:$C$24,2,FALSE))</f>
        <v>7014</v>
      </c>
      <c r="D13" s="41" t="str">
        <f>IF(B13="","",VLOOKUP(A13,'2a. Teamformulier  Uit'!$A$16:$F$24,4,FALSE))</f>
        <v>E</v>
      </c>
      <c r="E13" s="41" t="str">
        <f>IF(D13="","",VLOOKUP(A13,'2a. Teamformulier  Uit'!$A$16:$F$24,5,FALSE))</f>
        <v>Farez</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14121</v>
      </c>
      <c r="C14" s="41">
        <f>IF(F14="","",VLOOKUP(B14,'2a. Teamformulier  Uit'!$B$16:$C$24,2,FALSE))</f>
        <v>7014</v>
      </c>
      <c r="D14" s="41" t="str">
        <f>IF(B14="","",VLOOKUP(A14,'2a. Teamformulier  Uit'!$A$16:$F$24,4,FALSE))</f>
        <v>T.</v>
      </c>
      <c r="E14" s="41" t="str">
        <f>IF(D14="","",VLOOKUP(A14,'2a. Teamformulier  Uit'!$A$16:$F$24,5,FALSE))</f>
        <v>Buiter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33782</v>
      </c>
      <c r="C16" s="41">
        <f>IF(F16="","",VLOOKUP(B16,'2a. Teamformulier  Uit'!$B$16:$C$24,2,FALSE))</f>
        <v>7014</v>
      </c>
      <c r="D16" s="41" t="str">
        <f>IF(B16="","",VLOOKUP(A16,'2a. Teamformulier  Uit'!$A$16:$F$24,4,FALSE))</f>
        <v>D.</v>
      </c>
      <c r="E16" s="41" t="str">
        <f>IF(D16="","",VLOOKUP(A16,'2a. Teamformulier  Uit'!$A$16:$F$24,5,FALSE))</f>
        <v>Conijn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44612</v>
      </c>
      <c r="C17" s="41">
        <f>IF(F17="","",VLOOKUP(B17,'2a. Teamformulier  Uit'!$B$16:$C$24,2,FALSE))</f>
        <v>7014</v>
      </c>
      <c r="D17" s="41" t="str">
        <f>IF(B17="","",VLOOKUP(A17,'2a. Teamformulier  Uit'!$A$16:$F$24,4,FALSE))</f>
        <v>E.</v>
      </c>
      <c r="E17" s="41" t="str">
        <f>IF(D17="","",VLOOKUP(A17,'2a. Teamformulier  Uit'!$A$16:$F$24,5,FALSE))</f>
        <v>van der Sluys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2 - LMI 1</v>
      </c>
      <c r="E20" s="61"/>
      <c r="F20" s="61"/>
      <c r="G20" s="81"/>
    </row>
    <row r="21" spans="1:7" x14ac:dyDescent="0.2">
      <c r="A21" s="49" t="s">
        <v>5</v>
      </c>
      <c r="C21" s="102"/>
      <c r="D21" s="49">
        <f>IF('2a. Teamformulier  Uit'!$D$9="","",'2a. Teamformulier  Uit'!$D$9)</f>
        <v>200136</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18572</v>
      </c>
      <c r="C25" s="41">
        <f>IF(F25="","",VLOOKUP(B25,'2a. Teamformulier  Uit'!$B$16:$C$24,2,FALSE))</f>
        <v>7014</v>
      </c>
      <c r="D25" s="41" t="str">
        <f>IF(B25="","",VLOOKUP(A25,'2a. Teamformulier  Uit'!$A$16:$F$24,4,FALSE))</f>
        <v>C.</v>
      </c>
      <c r="E25" s="41" t="str">
        <f>IF(D25="","",VLOOKUP(A25,'2a. Teamformulier  Uit'!$A$16:$F$24,5,FALSE))</f>
        <v>Thielsch-Hoogland</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38404</v>
      </c>
      <c r="C26" s="41">
        <f>IF(F26="","",VLOOKUP(B26,'2a. Teamformulier  Uit'!$B$16:$C$24,2,FALSE))</f>
        <v>7014</v>
      </c>
      <c r="D26" s="41" t="str">
        <f>IF(B26="","",VLOOKUP(A26,'2a. Teamformulier  Uit'!$A$16:$F$24,4,FALSE))</f>
        <v>D.</v>
      </c>
      <c r="E26" s="41" t="str">
        <f>IF(D26="","",VLOOKUP(A26,'2a. Teamformulier  Uit'!$A$16:$F$24,5,FALSE))</f>
        <v>Beemsterboer</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35904</v>
      </c>
      <c r="C27" s="41">
        <f>IF(F27="","",VLOOKUP(B27,'2a. Teamformulier  Uit'!$B$16:$C$24,2,FALSE))</f>
        <v>7014</v>
      </c>
      <c r="D27" s="41" t="str">
        <f>IF(B27="","",VLOOKUP(A27,'2a. Teamformulier  Uit'!$A$16:$F$24,4,FALSE))</f>
        <v>H.J.F.</v>
      </c>
      <c r="E27" s="41" t="str">
        <f>IF(D27="","",VLOOKUP(A27,'2a. Teamformulier  Uit'!$A$16:$F$24,5,FALSE))</f>
        <v>Duijn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62654</v>
      </c>
      <c r="C29" s="41">
        <f>IF(F29="","",VLOOKUP(B29,'2a. Teamformulier  Uit'!$B$16:$C$24,2,FALSE))</f>
        <v>7014</v>
      </c>
      <c r="D29" s="41" t="str">
        <f>IF(B29="","",VLOOKUP(A29,'2a. Teamformulier  Uit'!$A$16:$F$24,4,FALSE))</f>
        <v>E</v>
      </c>
      <c r="E29" s="41" t="str">
        <f>IF(D29="","",VLOOKUP(A29,'2a. Teamformulier  Uit'!$A$16:$F$24,5,FALSE))</f>
        <v>Farez</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33782</v>
      </c>
      <c r="C30" s="41">
        <f>IF(F30="","",VLOOKUP(B30,'2a. Teamformulier  Uit'!$B$16:$C$24,2,FALSE))</f>
        <v>7014</v>
      </c>
      <c r="D30" s="41" t="str">
        <f>IF(B30="","",VLOOKUP(A30,'2a. Teamformulier  Uit'!$A$16:$F$24,4,FALSE))</f>
        <v>D.</v>
      </c>
      <c r="E30" s="41" t="str">
        <f>IF(D30="","",VLOOKUP(A30,'2a. Teamformulier  Uit'!$A$16:$F$24,5,FALSE))</f>
        <v>Conijn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44612</v>
      </c>
      <c r="C31" s="41">
        <f>IF(F31="","",VLOOKUP(B31,'2a. Teamformulier  Uit'!$B$16:$C$24,2,FALSE))</f>
        <v>7014</v>
      </c>
      <c r="D31" s="41" t="str">
        <f>IF(B31="","",VLOOKUP(A31,'2a. Teamformulier  Uit'!$A$16:$F$24,4,FALSE))</f>
        <v>E.</v>
      </c>
      <c r="E31" s="41" t="str">
        <f>IF(D31="","",VLOOKUP(A31,'2a. Teamformulier  Uit'!$A$16:$F$24,5,FALSE))</f>
        <v>van der Sluys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2 - LMI 1</v>
      </c>
      <c r="E34" s="61"/>
      <c r="F34" s="61"/>
      <c r="G34" s="81"/>
    </row>
    <row r="35" spans="1:7" x14ac:dyDescent="0.2">
      <c r="A35" s="49" t="s">
        <v>5</v>
      </c>
      <c r="C35" s="102"/>
      <c r="D35" s="49">
        <f>IF('2a. Teamformulier  Uit'!$D$9="","",'2a. Teamformulier  Uit'!$D$9)</f>
        <v>200136</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18572</v>
      </c>
      <c r="C39" s="41">
        <f>IF(F39="","",VLOOKUP(B39,'2a. Teamformulier  Uit'!$B$16:$C$24,2,FALSE))</f>
        <v>7014</v>
      </c>
      <c r="D39" s="41" t="str">
        <f>IF(B39="","",VLOOKUP(A39,'2a. Teamformulier  Uit'!$A$16:$F$24,4,FALSE))</f>
        <v>C.</v>
      </c>
      <c r="E39" s="41" t="str">
        <f>IF(D39="","",VLOOKUP(A39,'2a. Teamformulier  Uit'!$A$16:$F$24,5,FALSE))</f>
        <v>Thielsch-Hoogland</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35904</v>
      </c>
      <c r="C40" s="41">
        <f>IF(F40="","",VLOOKUP(B40,'2a. Teamformulier  Uit'!$B$16:$C$24,2,FALSE))</f>
        <v>7014</v>
      </c>
      <c r="D40" s="41" t="str">
        <f>IF(B40="","",VLOOKUP(A40,'2a. Teamformulier  Uit'!$A$16:$F$24,4,FALSE))</f>
        <v>H.J.F.</v>
      </c>
      <c r="E40" s="41" t="str">
        <f>IF(D40="","",VLOOKUP(A40,'2a. Teamformulier  Uit'!$A$16:$F$24,5,FALSE))</f>
        <v>Duijn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33782</v>
      </c>
      <c r="C42" s="41">
        <f>IF(F42="","",VLOOKUP(B42,'2a. Teamformulier  Uit'!$B$16:$C$24,2,FALSE))</f>
        <v>7014</v>
      </c>
      <c r="D42" s="41" t="str">
        <f>IF(B42="","",VLOOKUP(A42,'2a. Teamformulier  Uit'!$A$16:$F$24,4,FALSE))</f>
        <v>D.</v>
      </c>
      <c r="E42" s="41" t="str">
        <f>IF(D42="","",VLOOKUP(A42,'2a. Teamformulier  Uit'!$A$16:$F$24,5,FALSE))</f>
        <v>Conijn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44612</v>
      </c>
      <c r="C43" s="41">
        <f>IF(F43="","",VLOOKUP(B43,'2a. Teamformulier  Uit'!$B$16:$C$24,2,FALSE))</f>
        <v>7014</v>
      </c>
      <c r="D43" s="41" t="str">
        <f>IF(B43="","",VLOOKUP(A43,'2a. Teamformulier  Uit'!$A$16:$F$24,4,FALSE))</f>
        <v>E.</v>
      </c>
      <c r="E43" s="41" t="str">
        <f>IF(D43="","",VLOOKUP(A43,'2a. Teamformulier  Uit'!$A$16:$F$24,5,FALSE))</f>
        <v>van der Sluys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38404</v>
      </c>
      <c r="C45" s="41">
        <f>IF(F45="","",VLOOKUP(B45,'2a. Teamformulier  Uit'!$B$16:$C$24,2,FALSE))</f>
        <v>7014</v>
      </c>
      <c r="D45" s="41" t="str">
        <f>IF(B45="","",VLOOKUP(A45,'2a. Teamformulier  Uit'!$A$16:$F$24,4,FALSE))</f>
        <v>D.</v>
      </c>
      <c r="E45" s="41" t="str">
        <f>IF(D45="","",VLOOKUP(A45,'2a. Teamformulier  Uit'!$A$16:$F$24,5,FALSE))</f>
        <v>Beemsterboer</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62654</v>
      </c>
      <c r="C46" s="41">
        <f>IF(F46="","",VLOOKUP(B46,'2a. Teamformulier  Uit'!$B$16:$C$24,2,FALSE))</f>
        <v>7014</v>
      </c>
      <c r="D46" s="41" t="str">
        <f>IF(B46="","",VLOOKUP(A46,'2a. Teamformulier  Uit'!$A$16:$F$24,4,FALSE))</f>
        <v>E</v>
      </c>
      <c r="E46" s="41" t="str">
        <f>IF(D46="","",VLOOKUP(A46,'2a. Teamformulier  Uit'!$A$16:$F$24,5,FALSE))</f>
        <v>Farez</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J47" sqref="J4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103</v>
      </c>
      <c r="D4" s="62">
        <f>N13</f>
        <v>44</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200136</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PUK 2</v>
      </c>
      <c r="B11" s="198"/>
      <c r="C11" s="198"/>
      <c r="D11" s="198"/>
      <c r="E11" s="199"/>
      <c r="G11" s="197" t="str">
        <f>IF('1a. Teamformulier  Thuis'!D5="","",'1a. Teamformulier  Thuis'!D5)</f>
        <v>LMI 1</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103</v>
      </c>
      <c r="N13" s="75">
        <f>IF(N18="","",N20+N24+N28+N39+N44+N54+N58+N62)</f>
        <v>44</v>
      </c>
      <c r="O13" s="74"/>
      <c r="P13" s="75">
        <f>IF(P18="","",+P20+P24+P28+P39+P44+P54+P58+P5+P62)</f>
        <v>7</v>
      </c>
      <c r="Q13" s="75">
        <f>IF(Q18="","",+Q20+Q24+Q28+Q39+Q44+Q54+Q58+Q5+Q62)</f>
        <v>1</v>
      </c>
      <c r="Y13" s="62">
        <v>11</v>
      </c>
    </row>
    <row r="14" spans="1:25" ht="15" x14ac:dyDescent="0.2">
      <c r="A14" s="71" t="s">
        <v>55</v>
      </c>
      <c r="B14" s="71"/>
      <c r="C14" s="73"/>
      <c r="D14" s="73"/>
      <c r="E14" s="73"/>
      <c r="M14" s="94">
        <f>IF(M60="","",+M13-N13)</f>
        <v>59</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59916</v>
      </c>
      <c r="B18" s="68">
        <f>IF(A18="","",VLOOKUP(A18,Spelers!$A$2:$B$60240,2,FALSE))</f>
        <v>7003</v>
      </c>
      <c r="C18" s="68" t="str">
        <f>IF(A18="","",VLOOKUP(A18,Spelers!$A$2:$E$17264,3,FALSE))</f>
        <v>E</v>
      </c>
      <c r="D18" s="68" t="str">
        <f>IF(A18="","",VLOOKUP(A18,Spelers!$A$2:$E$17264,4,FALSE))</f>
        <v>Hummel</v>
      </c>
      <c r="E18" s="68" t="str">
        <f>IF(A18="","",VLOOKUP(A18,Spelers!$A$2:$E$17264,5,FALSE))</f>
        <v>V</v>
      </c>
      <c r="G18" s="145">
        <f>IF('2b. Opstelling Uit'!$B$10="","",'2b. Opstelling Uit'!$B$10)</f>
        <v>18572</v>
      </c>
      <c r="H18" s="68">
        <f>IF(G18="","",VLOOKUP(G18,Spelers!$A$2:$B$18464,2,FALSE))</f>
        <v>7014</v>
      </c>
      <c r="I18" s="68" t="str">
        <f>IF(G18="","",VLOOKUP(G18,Spelers!$A$2:$E$18464,3,FALSE))</f>
        <v>C.</v>
      </c>
      <c r="J18" s="68" t="str">
        <f>IF(G18="","",VLOOKUP(G18,Spelers!$A$2:$E$18464,4,FALSE))</f>
        <v>Thielsch-Hoogland</v>
      </c>
      <c r="K18" s="68" t="str">
        <f>IF(G18="","",VLOOKUP(G18,Spelers!$A$2:$E$18464,5,FALSE))</f>
        <v>V</v>
      </c>
      <c r="L18" s="62"/>
      <c r="M18" s="203">
        <v>13</v>
      </c>
      <c r="N18" s="213">
        <v>8</v>
      </c>
      <c r="O18" s="67"/>
      <c r="P18" s="209">
        <f>IF(M18="","",IF(M18&gt;N18,1,0))</f>
        <v>1</v>
      </c>
      <c r="Q18" s="209">
        <f>IF(N18="","",IF(N18&lt;M18,0,1))</f>
        <v>0</v>
      </c>
    </row>
    <row r="19" spans="1:17" x14ac:dyDescent="0.2">
      <c r="A19" s="145">
        <f>IF('1b. Opstelling Thuis'!$B$11="","",'1b. Opstelling Thuis'!$B$11)</f>
        <v>31037</v>
      </c>
      <c r="B19" s="68">
        <f>IF(A19="","",VLOOKUP(A19,Spelers!$A$2:$B$60240,2,FALSE))</f>
        <v>7003</v>
      </c>
      <c r="C19" s="68" t="str">
        <f>IF(A19="","",VLOOKUP(A19,Spelers!$A$2:$E$17264,3,FALSE))</f>
        <v>L.</v>
      </c>
      <c r="D19" s="68" t="str">
        <f>IF(A19="","",VLOOKUP(A19,Spelers!$A$2:$E$17264,4,FALSE))</f>
        <v>Bos</v>
      </c>
      <c r="E19" s="68" t="str">
        <f>IF(A19="","",VLOOKUP(A19,Spelers!$A$2:$E$17264,5,FALSE))</f>
        <v>M</v>
      </c>
      <c r="G19" s="145">
        <f>IF('2b. Opstelling Uit'!$B$11="","",'2b. Opstelling Uit'!$B$11)</f>
        <v>38404</v>
      </c>
      <c r="H19" s="68">
        <f>IF(G19="","",VLOOKUP(G19,Spelers!$A$2:$B$18464,2,FALSE))</f>
        <v>7014</v>
      </c>
      <c r="I19" s="68" t="str">
        <f>IF(G19="","",VLOOKUP(G19,Spelers!$A$2:$E$18464,3,FALSE))</f>
        <v>D.</v>
      </c>
      <c r="J19" s="68" t="str">
        <f>IF(G19="","",VLOOKUP(G19,Spelers!$A$2:$E$18464,4,FALSE))</f>
        <v>Beemsterboer</v>
      </c>
      <c r="K19" s="68" t="str">
        <f>IF(G19="","",VLOOKUP(G19,Spelers!$A$2:$E$18464,5,FALSE))</f>
        <v>M</v>
      </c>
      <c r="L19" s="62"/>
      <c r="M19" s="204"/>
      <c r="N19" s="214"/>
      <c r="O19" s="67"/>
      <c r="P19" s="210"/>
      <c r="Q19" s="210"/>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51510</v>
      </c>
      <c r="B22" s="68">
        <f>IF(A22="","",VLOOKUP(A22,Spelers!$A$2:$B$60240,2,FALSE))</f>
        <v>7003</v>
      </c>
      <c r="C22" s="68" t="str">
        <f>IF(A22="","",VLOOKUP(A22,Spelers!$A$2:$E$17264,3,FALSE))</f>
        <v>H.</v>
      </c>
      <c r="D22" s="68" t="str">
        <f>IF(A22="","",VLOOKUP(A22,Spelers!$A$2:$E$17264,4,FALSE))</f>
        <v>de Kwaadsteniet</v>
      </c>
      <c r="E22" s="68" t="str">
        <f>IF(A22="","",VLOOKUP(A22,Spelers!$A$2:$E$17264,5,FALSE))</f>
        <v>M</v>
      </c>
      <c r="G22" s="145">
        <f>IF('2b. Opstelling Uit'!$B$13="","",'2b. Opstelling Uit'!$B$13)</f>
        <v>62654</v>
      </c>
      <c r="H22" s="68">
        <f>IF(G22="","",VLOOKUP(G22,Spelers!$A$2:$B$18464,2,FALSE))</f>
        <v>7014</v>
      </c>
      <c r="I22" s="68" t="str">
        <f>IF(G22="","",VLOOKUP(G22,Spelers!$A$2:$E$18464,3,FALSE))</f>
        <v>E</v>
      </c>
      <c r="J22" s="68" t="str">
        <f>IF(G22="","",VLOOKUP(G22,Spelers!$A$2:$E$18464,4,FALSE))</f>
        <v>Farez</v>
      </c>
      <c r="K22" s="68" t="str">
        <f>IF(G22="","",VLOOKUP(G22,Spelers!$A$2:$E$18464,5,FALSE))</f>
        <v>M</v>
      </c>
      <c r="L22" s="62"/>
      <c r="M22" s="203">
        <v>13</v>
      </c>
      <c r="N22" s="213">
        <v>5</v>
      </c>
      <c r="O22" s="67"/>
      <c r="P22" s="209">
        <f>IF(M22="","",IF(M22&gt;N22,1,0))</f>
        <v>1</v>
      </c>
      <c r="Q22" s="209">
        <f>IF(N22="","",IF(N22&lt;M22,0,1))</f>
        <v>0</v>
      </c>
    </row>
    <row r="23" spans="1:17" x14ac:dyDescent="0.2">
      <c r="A23" s="145">
        <f>IF('1b. Opstelling Thuis'!$B$14="","",'1b. Opstelling Thuis'!$B$14)</f>
        <v>55489</v>
      </c>
      <c r="B23" s="68">
        <f>IF(A23="","",VLOOKUP(A23,Spelers!$A$2:$B$60240,2,FALSE))</f>
        <v>7003</v>
      </c>
      <c r="C23" s="68" t="str">
        <f>IF(A23="","",VLOOKUP(A23,Spelers!$A$2:$E$17264,3,FALSE))</f>
        <v>E.W.P.</v>
      </c>
      <c r="D23" s="68" t="str">
        <f>IF(A23="","",VLOOKUP(A23,Spelers!$A$2:$E$17264,4,FALSE))</f>
        <v>Visser</v>
      </c>
      <c r="E23" s="68" t="str">
        <f>IF(A23="","",VLOOKUP(A23,Spelers!$A$2:$E$17264,5,FALSE))</f>
        <v>M</v>
      </c>
      <c r="G23" s="145">
        <f>IF('2b. Opstelling Uit'!$B$14="","",'2b. Opstelling Uit'!$B$14)</f>
        <v>14121</v>
      </c>
      <c r="H23" s="68">
        <f>IF(G23="","",VLOOKUP(G23,Spelers!$A$2:$B$18464,2,FALSE))</f>
        <v>7014</v>
      </c>
      <c r="I23" s="68" t="str">
        <f>IF(G23="","",VLOOKUP(G23,Spelers!$A$2:$E$18464,3,FALSE))</f>
        <v>T.</v>
      </c>
      <c r="J23" s="68" t="str">
        <f>IF(G23="","",VLOOKUP(G23,Spelers!$A$2:$E$18464,4,FALSE))</f>
        <v>Buiter</v>
      </c>
      <c r="K23" s="68" t="str">
        <f>IF(G23="","",VLOOKUP(G23,Spelers!$A$2:$E$18464,5,FALSE))</f>
        <v>M</v>
      </c>
      <c r="L23" s="62"/>
      <c r="M23" s="204"/>
      <c r="N23" s="214"/>
      <c r="O23" s="67"/>
      <c r="P23" s="210"/>
      <c r="Q23" s="210"/>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56289</v>
      </c>
      <c r="B26" s="68">
        <f>IF(A26="","",VLOOKUP(A26,Spelers!$A$2:$B$17264,2,FALSE))</f>
        <v>7003</v>
      </c>
      <c r="C26" s="68" t="str">
        <f>IF(A26="","",VLOOKUP(A26,Spelers!$A$2:$E$17264,3,FALSE))</f>
        <v>M.</v>
      </c>
      <c r="D26" s="68" t="str">
        <f>IF(A26="","",VLOOKUP(A26,Spelers!$A$2:$E$17264,4,FALSE))</f>
        <v>van Veen</v>
      </c>
      <c r="E26" s="68" t="str">
        <f>IF(A26="","",VLOOKUP(A26,Spelers!$A$2:$E$17264,5,FALSE))</f>
        <v>M</v>
      </c>
      <c r="G26" s="145">
        <f>IF('2b. Opstelling Uit'!$B$16="","",'2b. Opstelling Uit'!$B$16)</f>
        <v>33782</v>
      </c>
      <c r="H26" s="68">
        <f>IF(G26="","",VLOOKUP(G26,Spelers!$A$2:$B$18464,2,FALSE))</f>
        <v>7014</v>
      </c>
      <c r="I26" s="68" t="str">
        <f>IF(G26="","",VLOOKUP(G26,Spelers!$A$2:$E$18464,3,FALSE))</f>
        <v>D.</v>
      </c>
      <c r="J26" s="68" t="str">
        <f>IF(G26="","",VLOOKUP(G26,Spelers!$A$2:$E$18464,4,FALSE))</f>
        <v>Conijn</v>
      </c>
      <c r="K26" s="68" t="str">
        <f>IF(G26="","",VLOOKUP(G26,Spelers!$A$2:$E$18464,5,FALSE))</f>
        <v>M</v>
      </c>
      <c r="L26" s="62"/>
      <c r="M26" s="203">
        <v>13</v>
      </c>
      <c r="N26" s="213">
        <v>3</v>
      </c>
      <c r="O26" s="67"/>
      <c r="P26" s="209">
        <f>IF(M26="","",IF(M26&gt;N26,1,0))</f>
        <v>1</v>
      </c>
      <c r="Q26" s="209">
        <f>IF(N26="","",IF(N26&lt;M26,0,1))</f>
        <v>0</v>
      </c>
    </row>
    <row r="27" spans="1:17" x14ac:dyDescent="0.2">
      <c r="A27" s="145">
        <f>IF('1b. Opstelling Thuis'!$B$17="","",'1b. Opstelling Thuis'!$B$17)</f>
        <v>66205</v>
      </c>
      <c r="B27" s="68">
        <f>IF(A27="","",VLOOKUP(A27,Spelers!$A$2:$B$17264,2,FALSE))</f>
        <v>7003</v>
      </c>
      <c r="C27" s="68" t="str">
        <f>IF(A27="","",VLOOKUP(A27,Spelers!$A$2:$E$17264,3,FALSE))</f>
        <v>R.A.</v>
      </c>
      <c r="D27" s="68" t="str">
        <f>IF(A27="","",VLOOKUP(A27,Spelers!$A$2:$E$17264,4,FALSE))</f>
        <v>Mosselman</v>
      </c>
      <c r="E27" s="68" t="str">
        <f>IF(A27="","",VLOOKUP(A27,Spelers!$A$2:$E$17264,5,FALSE))</f>
        <v>M</v>
      </c>
      <c r="G27" s="145">
        <f>IF('2b. Opstelling Uit'!$B$17="","",'2b. Opstelling Uit'!$B$17)</f>
        <v>44612</v>
      </c>
      <c r="H27" s="68">
        <f>IF(G27="","",VLOOKUP(G27,Spelers!$A$2:$B$18464,2,FALSE))</f>
        <v>7014</v>
      </c>
      <c r="I27" s="68" t="str">
        <f>IF(G27="","",VLOOKUP(G27,Spelers!$A$2:$E$18464,3,FALSE))</f>
        <v>E.</v>
      </c>
      <c r="J27" s="68" t="str">
        <f>IF(G27="","",VLOOKUP(G27,Spelers!$A$2:$E$18464,4,FALSE))</f>
        <v>van der Sluys</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14121</v>
      </c>
      <c r="I30" s="68" t="str">
        <f>IF(H30="","",VLOOKUP(H30,Spelers!$A$2:$E$17264,3,FALSE))</f>
        <v>T.</v>
      </c>
      <c r="J30" s="68" t="str">
        <f>IF(H30="","",VLOOKUP(H30,Spelers!$A$2:$E$17264,4,FALSE))</f>
        <v>Buiter</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35904</v>
      </c>
      <c r="I31" s="68" t="str">
        <f>IF(H31="","",VLOOKUP(H31,Spelers!$A$2:$E$17264,3,FALSE))</f>
        <v>H.J.F.</v>
      </c>
      <c r="J31" s="68" t="str">
        <f>IF(H31="","",VLOOKUP(H31,Spelers!$A$2:$E$17264,4,FALSE))</f>
        <v>Duijn</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32263</v>
      </c>
      <c r="B36" s="68">
        <f>IF(A36="","",VLOOKUP(A36,Spelers!$A$2:$B$17264,2,FALSE))</f>
        <v>7003</v>
      </c>
      <c r="C36" s="68" t="str">
        <f>IF(A36="","",VLOOKUP(A36,Spelers!$A$2:$E$17264,3,FALSE))</f>
        <v>J.</v>
      </c>
      <c r="D36" s="68" t="str">
        <f>IF(A36="","",VLOOKUP(A36,Spelers!$A$2:$E$17264,4,FALSE))</f>
        <v>Bos</v>
      </c>
      <c r="E36" s="68" t="str">
        <f>IF(A36="","",VLOOKUP(A36,Spelers!$A$2:$E$17264,5,FALSE))</f>
        <v>V</v>
      </c>
      <c r="G36" s="145">
        <f>IF('2b. Opstelling Uit'!$B$25="","",'2b. Opstelling Uit'!$B$25)</f>
        <v>18572</v>
      </c>
      <c r="H36" s="68">
        <f>IF(G36="","",VLOOKUP(G36,Spelers!$A$2:$B$18464,2,FALSE))</f>
        <v>7014</v>
      </c>
      <c r="I36" s="68" t="str">
        <f>IF(G36="","",VLOOKUP(G36,Spelers!$A$2:$E$18464,3,FALSE))</f>
        <v>C.</v>
      </c>
      <c r="J36" s="68" t="str">
        <f>IF(G36="","",VLOOKUP(G36,Spelers!$A$2:$E$18464,4,FALSE))</f>
        <v>Thielsch-Hoogland</v>
      </c>
      <c r="K36" s="68" t="str">
        <f>IF(G36="","",VLOOKUP(G36,Spelers!$A$2:$E$18464,5,FALSE))</f>
        <v>V</v>
      </c>
      <c r="L36" s="62"/>
      <c r="M36" s="203">
        <v>13</v>
      </c>
      <c r="N36" s="203">
        <v>1</v>
      </c>
      <c r="O36" s="67"/>
      <c r="P36" s="209">
        <f>IF(M36="","",IF(M36&gt;N36,1,0))</f>
        <v>1</v>
      </c>
      <c r="Q36" s="209">
        <f>IF(N36="","",IF(N36&lt;M36,0,1))</f>
        <v>0</v>
      </c>
    </row>
    <row r="37" spans="1:17" x14ac:dyDescent="0.2">
      <c r="A37" s="145">
        <f>IF('1b. Opstelling Thuis'!$B$26="","",'1b. Opstelling Thuis'!$B$26)</f>
        <v>31037</v>
      </c>
      <c r="B37" s="68">
        <f>IF(A37="","",VLOOKUP(A37,Spelers!$A$2:$B$17264,2,FALSE))</f>
        <v>7003</v>
      </c>
      <c r="C37" s="68" t="str">
        <f>IF(A37="","",VLOOKUP(A37,Spelers!$A$2:$E$17264,3,FALSE))</f>
        <v>L.</v>
      </c>
      <c r="D37" s="68" t="str">
        <f>IF(A37="","",VLOOKUP(A37,Spelers!$A$2:$E$17264,4,FALSE))</f>
        <v>Bos</v>
      </c>
      <c r="E37" s="68" t="str">
        <f>IF(A37="","",VLOOKUP(A37,Spelers!$A$2:$E$17264,5,FALSE))</f>
        <v>M</v>
      </c>
      <c r="G37" s="145">
        <f>IF('2b. Opstelling Uit'!$B$26="","",'2b. Opstelling Uit'!$B$26)</f>
        <v>38404</v>
      </c>
      <c r="H37" s="68">
        <f>IF(G37="","",VLOOKUP(G37,Spelers!$A$2:$B$18464,2,FALSE))</f>
        <v>7014</v>
      </c>
      <c r="I37" s="68" t="str">
        <f>IF(G37="","",VLOOKUP(G37,Spelers!$A$2:$E$18464,3,FALSE))</f>
        <v>D.</v>
      </c>
      <c r="J37" s="68" t="str">
        <f>IF(G37="","",VLOOKUP(G37,Spelers!$A$2:$E$18464,4,FALSE))</f>
        <v>Beemsterboer</v>
      </c>
      <c r="K37" s="68" t="str">
        <f>IF(G37="","",VLOOKUP(G37,Spelers!$A$2:$E$18464,5,FALSE))</f>
        <v>M</v>
      </c>
      <c r="L37" s="62"/>
      <c r="M37" s="218"/>
      <c r="N37" s="218"/>
      <c r="O37" s="67"/>
      <c r="P37" s="215"/>
      <c r="Q37" s="215"/>
    </row>
    <row r="38" spans="1:17" x14ac:dyDescent="0.2">
      <c r="A38" s="145">
        <f>IF('1b. Opstelling Thuis'!$B$27="","",'1b. Opstelling Thuis'!$B$27)</f>
        <v>66205</v>
      </c>
      <c r="B38" s="68">
        <f>IF(A38="","",VLOOKUP(A38,Spelers!$A$2:$B$17264,2,FALSE))</f>
        <v>7003</v>
      </c>
      <c r="C38" s="68" t="str">
        <f>IF(A38="","",VLOOKUP(A38,Spelers!$A$2:$E$17264,3,FALSE))</f>
        <v>R.A.</v>
      </c>
      <c r="D38" s="68" t="str">
        <f>IF(A38="","",VLOOKUP(A38,Spelers!$A$2:$E$17264,4,FALSE))</f>
        <v>Mosselman</v>
      </c>
      <c r="E38" s="68" t="str">
        <f>IF(A38="","",VLOOKUP(A38,Spelers!$A$2:$E$17264,5,FALSE))</f>
        <v>M</v>
      </c>
      <c r="G38" s="145">
        <f>IF('2b. Opstelling Uit'!$B$27="","",'2b. Opstelling Uit'!$B$27)</f>
        <v>35904</v>
      </c>
      <c r="H38" s="68">
        <f>IF(G38="","",VLOOKUP(G38,Spelers!$A$2:$B$18464,2,FALSE))</f>
        <v>7014</v>
      </c>
      <c r="I38" s="68" t="str">
        <f>IF(G38="","",VLOOKUP(G38,Spelers!$A$2:$E$18464,3,FALSE))</f>
        <v>H.J.F.</v>
      </c>
      <c r="J38" s="68" t="str">
        <f>IF(G38="","",VLOOKUP(G38,Spelers!$A$2:$E$18464,4,FALSE))</f>
        <v>Duijn</v>
      </c>
      <c r="K38" s="68" t="str">
        <f>IF(G38="","",VLOOKUP(G38,Spelers!$A$2:$E$18464,5,FALSE))</f>
        <v>M</v>
      </c>
      <c r="L38" s="62"/>
      <c r="M38" s="204"/>
      <c r="N38" s="204"/>
      <c r="O38" s="67"/>
      <c r="P38" s="210"/>
      <c r="Q38" s="210"/>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51510</v>
      </c>
      <c r="B41" s="68">
        <f>IF(A41="","",VLOOKUP(A41,Spelers!$A$2:$B$17264,2,FALSE))</f>
        <v>7003</v>
      </c>
      <c r="C41" s="68" t="str">
        <f>IF(A41="","",VLOOKUP(A41,Spelers!$A$2:$E$17264,3,FALSE))</f>
        <v>H.</v>
      </c>
      <c r="D41" s="68" t="str">
        <f>IF(A41="","",VLOOKUP(A41,Spelers!$A$2:$E$17264,4,FALSE))</f>
        <v>de Kwaadsteniet</v>
      </c>
      <c r="E41" s="68" t="str">
        <f>IF(A41="","",VLOOKUP(A41,Spelers!$A$2:$E$17264,5,FALSE))</f>
        <v>M</v>
      </c>
      <c r="G41" s="145">
        <f>IF('2b. Opstelling Uit'!$B$29="","",'2b. Opstelling Uit'!$B$29)</f>
        <v>62654</v>
      </c>
      <c r="H41" s="68">
        <f>IF(G41="","",VLOOKUP(G41,Spelers!$A$2:$B$18464,2,FALSE))</f>
        <v>7014</v>
      </c>
      <c r="I41" s="68" t="str">
        <f>IF(G41="","",VLOOKUP(G41,Spelers!$A$2:$E$18464,3,FALSE))</f>
        <v>E</v>
      </c>
      <c r="J41" s="68" t="str">
        <f>IF(G41="","",VLOOKUP(G41,Spelers!$A$2:$E$18464,4,FALSE))</f>
        <v>Farez</v>
      </c>
      <c r="K41" s="68" t="str">
        <f>IF(G41="","",VLOOKUP(G41,Spelers!$A$2:$E$18464,5,FALSE))</f>
        <v>M</v>
      </c>
      <c r="L41" s="62"/>
      <c r="M41" s="203">
        <v>13</v>
      </c>
      <c r="N41" s="203">
        <v>11</v>
      </c>
      <c r="O41" s="67"/>
      <c r="P41" s="209">
        <f>IF(M41="","",IF(M41&gt;N41,1,0))</f>
        <v>1</v>
      </c>
      <c r="Q41" s="209">
        <f>IF(N41="","",IF(N41&lt;M41,0,1))</f>
        <v>0</v>
      </c>
    </row>
    <row r="42" spans="1:17" x14ac:dyDescent="0.2">
      <c r="A42" s="145">
        <f>IF('1b. Opstelling Thuis'!$B$30="","",'1b. Opstelling Thuis'!$B$30)</f>
        <v>12136</v>
      </c>
      <c r="B42" s="68">
        <f>IF(A42="","",VLOOKUP(A42,Spelers!$A$2:$B$17264,2,FALSE))</f>
        <v>7003</v>
      </c>
      <c r="C42" s="68" t="str">
        <f>IF(A42="","",VLOOKUP(A42,Spelers!$A$2:$E$17264,3,FALSE))</f>
        <v>M</v>
      </c>
      <c r="D42" s="68" t="str">
        <f>IF(A42="","",VLOOKUP(A42,Spelers!$A$2:$E$17264,4,FALSE))</f>
        <v>van den Berg</v>
      </c>
      <c r="E42" s="68" t="str">
        <f>IF(A42="","",VLOOKUP(A42,Spelers!$A$2:$E$17264,5,FALSE))</f>
        <v>M</v>
      </c>
      <c r="G42" s="145">
        <f>IF('2b. Opstelling Uit'!$B$30="","",'2b. Opstelling Uit'!$B$30)</f>
        <v>33782</v>
      </c>
      <c r="H42" s="68">
        <f>IF(G42="","",VLOOKUP(G42,Spelers!$A$2:$B$18464,2,FALSE))</f>
        <v>7014</v>
      </c>
      <c r="I42" s="68" t="str">
        <f>IF(G42="","",VLOOKUP(G42,Spelers!$A$2:$E$18464,3,FALSE))</f>
        <v>D.</v>
      </c>
      <c r="J42" s="68" t="str">
        <f>IF(G42="","",VLOOKUP(G42,Spelers!$A$2:$E$18464,4,FALSE))</f>
        <v>Conijn</v>
      </c>
      <c r="K42" s="68" t="str">
        <f>IF(G42="","",VLOOKUP(G42,Spelers!$A$2:$E$18464,5,FALSE))</f>
        <v>M</v>
      </c>
      <c r="L42" s="62"/>
      <c r="M42" s="218"/>
      <c r="N42" s="218"/>
      <c r="O42" s="67"/>
      <c r="P42" s="215"/>
      <c r="Q42" s="215"/>
    </row>
    <row r="43" spans="1:17" x14ac:dyDescent="0.2">
      <c r="A43" s="145">
        <f>IF('1b. Opstelling Thuis'!$B$31="","",'1b. Opstelling Thuis'!$B$31)</f>
        <v>55489</v>
      </c>
      <c r="B43" s="68">
        <f>IF(A43="","",VLOOKUP(A43,Spelers!$A$2:$B$17264,2,FALSE))</f>
        <v>7003</v>
      </c>
      <c r="C43" s="68" t="str">
        <f>IF(A43="","",VLOOKUP(A43,Spelers!$A$2:$E$17264,3,FALSE))</f>
        <v>E.W.P.</v>
      </c>
      <c r="D43" s="68" t="str">
        <f>IF(A43="","",VLOOKUP(A43,Spelers!$A$2:$E$17264,4,FALSE))</f>
        <v>Visser</v>
      </c>
      <c r="E43" s="68" t="str">
        <f>IF(A43="","",VLOOKUP(A43,Spelers!$A$2:$E$17264,5,FALSE))</f>
        <v>M</v>
      </c>
      <c r="G43" s="145">
        <f>IF('2b. Opstelling Uit'!$B$31="","",'2b. Opstelling Uit'!$B$31)</f>
        <v>44612</v>
      </c>
      <c r="H43" s="68">
        <f>IF(G43="","",VLOOKUP(G43,Spelers!$A$2:$B$18464,2,FALSE))</f>
        <v>7014</v>
      </c>
      <c r="I43" s="68" t="str">
        <f>IF(G43="","",VLOOKUP(G43,Spelers!$A$2:$E$18464,3,FALSE))</f>
        <v>E.</v>
      </c>
      <c r="J43" s="68" t="str">
        <f>IF(G43="","",VLOOKUP(G43,Spelers!$A$2:$E$18464,4,FALSE))</f>
        <v>van der Sluys</v>
      </c>
      <c r="K43" s="68" t="str">
        <f>IF(G43="","",VLOOKUP(G43,Spelers!$A$2:$E$18464,5,FALSE))</f>
        <v>M</v>
      </c>
      <c r="L43" s="62"/>
      <c r="M43" s="204"/>
      <c r="N43" s="204"/>
      <c r="O43" s="67"/>
      <c r="P43" s="210"/>
      <c r="Q43" s="210"/>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35904</v>
      </c>
      <c r="I46" s="68" t="str">
        <f>IF(H46="","",VLOOKUP(H46,Spelers!$A$2:$E$17264,3,FALSE))</f>
        <v>H.J.F.</v>
      </c>
      <c r="J46" s="68" t="str">
        <f>IF(H46="","",VLOOKUP(H46,Spelers!$A$2:$E$17264,4,FALSE))</f>
        <v>Duijn</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14121</v>
      </c>
      <c r="I47" s="68" t="str">
        <f>IF(H47="","",VLOOKUP(H47,Spelers!$A$2:$E$17264,3,FALSE))</f>
        <v>T.</v>
      </c>
      <c r="J47" s="68" t="str">
        <f>IF(H47="","",VLOOKUP(H47,Spelers!$A$2:$E$17264,4,FALSE))</f>
        <v>Buiter</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59916</v>
      </c>
      <c r="B52" s="68">
        <f>IF(A52="","",VLOOKUP(A52,Spelers!$A$2:$B$17264,2,FALSE))</f>
        <v>7003</v>
      </c>
      <c r="C52" s="68" t="str">
        <f>IF(A52="","",VLOOKUP(A52,Spelers!$A$2:$E$17264,3,FALSE))</f>
        <v>E</v>
      </c>
      <c r="D52" s="68" t="str">
        <f>IF(A52="","",VLOOKUP(A52,Spelers!$A$2:$E$17264,4,FALSE))</f>
        <v>Hummel</v>
      </c>
      <c r="E52" s="68" t="str">
        <f>IF(A52="","",VLOOKUP(A52,Spelers!$A$2:$E$17264,5,FALSE))</f>
        <v>V</v>
      </c>
      <c r="G52" s="145">
        <f>IF('2b. Opstelling Uit'!$B$39="","",'2b. Opstelling Uit'!$B$39)</f>
        <v>18572</v>
      </c>
      <c r="H52" s="68">
        <f>IF(G52="","",VLOOKUP(G52,Spelers!$A$2:$B$18464,2,FALSE))</f>
        <v>7014</v>
      </c>
      <c r="I52" s="68" t="str">
        <f>IF(G52="","",VLOOKUP(G52,Spelers!$A$2:$E$18464,3,FALSE))</f>
        <v>C.</v>
      </c>
      <c r="J52" s="68" t="str">
        <f>IF(G52="","",VLOOKUP(G52,Spelers!$A$2:$E$18464,4,FALSE))</f>
        <v>Thielsch-Hoogland</v>
      </c>
      <c r="K52" s="68" t="str">
        <f>IF(G52="","",VLOOKUP(G52,Spelers!$A$2:$E$18464,5,FALSE))</f>
        <v>V</v>
      </c>
      <c r="L52" s="62"/>
      <c r="M52" s="203">
        <v>13</v>
      </c>
      <c r="N52" s="213">
        <v>1</v>
      </c>
      <c r="O52" s="67"/>
      <c r="P52" s="209">
        <f>IF(M52="","",IF(M52&gt;N52,1,0))</f>
        <v>1</v>
      </c>
      <c r="Q52" s="209">
        <f>IF(N52="","",IF(N52&lt;M52,0,1))</f>
        <v>0</v>
      </c>
    </row>
    <row r="53" spans="1:17" x14ac:dyDescent="0.2">
      <c r="A53" s="145">
        <f>IF('1b. Opstelling Thuis'!$B$40="","",'1b. Opstelling Thuis'!$B$40)</f>
        <v>31037</v>
      </c>
      <c r="B53" s="68">
        <f>IF(A53="","",VLOOKUP(A53,Spelers!$A$2:$B$17264,2,FALSE))</f>
        <v>7003</v>
      </c>
      <c r="C53" s="68" t="str">
        <f>IF(A53="","",VLOOKUP(A53,Spelers!$A$2:$E$17264,3,FALSE))</f>
        <v>L.</v>
      </c>
      <c r="D53" s="68" t="str">
        <f>IF(A53="","",VLOOKUP(A53,Spelers!$A$2:$E$17264,4,FALSE))</f>
        <v>Bos</v>
      </c>
      <c r="E53" s="68" t="str">
        <f>IF(A53="","",VLOOKUP(A53,Spelers!$A$2:$E$17264,5,FALSE))</f>
        <v>M</v>
      </c>
      <c r="G53" s="145">
        <f>IF('2b. Opstelling Uit'!$B$40="","",'2b. Opstelling Uit'!$B$40)</f>
        <v>35904</v>
      </c>
      <c r="H53" s="68">
        <f>IF(G53="","",VLOOKUP(G53,Spelers!$A$2:$B$18464,2,FALSE))</f>
        <v>7014</v>
      </c>
      <c r="I53" s="68" t="str">
        <f>IF(G53="","",VLOOKUP(G53,Spelers!$A$2:$E$18464,3,FALSE))</f>
        <v>H.J.F.</v>
      </c>
      <c r="J53" s="68" t="str">
        <f>IF(G53="","",VLOOKUP(G53,Spelers!$A$2:$E$18464,4,FALSE))</f>
        <v>Duijn</v>
      </c>
      <c r="K53" s="68" t="str">
        <f>IF(G53="","",VLOOKUP(G53,Spelers!$A$2:$E$18464,5,FALSE))</f>
        <v>M</v>
      </c>
      <c r="L53" s="62"/>
      <c r="M53" s="204"/>
      <c r="N53" s="214"/>
      <c r="O53" s="67"/>
      <c r="P53" s="210"/>
      <c r="Q53" s="210"/>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56289</v>
      </c>
      <c r="B56" s="68">
        <f>IF(A56="","",VLOOKUP(A56,Spelers!$A$2:$B$17264,2,FALSE))</f>
        <v>7003</v>
      </c>
      <c r="C56" s="68" t="str">
        <f>IF(A56="","",VLOOKUP(A56,Spelers!$A$2:$E$17264,3,FALSE))</f>
        <v>M.</v>
      </c>
      <c r="D56" s="68" t="str">
        <f>IF(A56="","",VLOOKUP(A56,Spelers!$A$2:$E$17264,4,FALSE))</f>
        <v>van Veen</v>
      </c>
      <c r="E56" s="68" t="str">
        <f>IF(A56="","",VLOOKUP(A56,Spelers!$A$2:$E$17264,5,FALSE))</f>
        <v>M</v>
      </c>
      <c r="G56" s="145">
        <f>IF('2b. Opstelling Uit'!$B$42="","",'2b. Opstelling Uit'!$B$42)</f>
        <v>33782</v>
      </c>
      <c r="H56" s="68">
        <f>IF(G56="","",VLOOKUP(G56,Spelers!$A$2:$B$18464,2,FALSE))</f>
        <v>7014</v>
      </c>
      <c r="I56" s="68" t="str">
        <f>IF(G56="","",VLOOKUP(G56,Spelers!$A$2:$E$18464,3,FALSE))</f>
        <v>D.</v>
      </c>
      <c r="J56" s="68" t="str">
        <f>IF(G56="","",VLOOKUP(G56,Spelers!$A$2:$E$18464,4,FALSE))</f>
        <v>Conijn</v>
      </c>
      <c r="K56" s="68" t="str">
        <f>IF(G56="","",VLOOKUP(G56,Spelers!$A$2:$E$18464,5,FALSE))</f>
        <v>M</v>
      </c>
      <c r="L56" s="62"/>
      <c r="M56" s="203">
        <v>12</v>
      </c>
      <c r="N56" s="213">
        <v>13</v>
      </c>
      <c r="O56" s="67"/>
      <c r="P56" s="209">
        <f>IF(M56="","",IF(M56&gt;N56,1,0))</f>
        <v>0</v>
      </c>
      <c r="Q56" s="209">
        <f>IF(N56="","",IF(N56&lt;M56,0,1))</f>
        <v>1</v>
      </c>
    </row>
    <row r="57" spans="1:17" x14ac:dyDescent="0.2">
      <c r="A57" s="145">
        <f>IF('1b. Opstelling Thuis'!$B$43="","",'1b. Opstelling Thuis'!$B$43)</f>
        <v>55489</v>
      </c>
      <c r="B57" s="68">
        <f>IF(A57="","",VLOOKUP(A57,Spelers!$A$2:$B$17264,2,FALSE))</f>
        <v>7003</v>
      </c>
      <c r="C57" s="68" t="str">
        <f>IF(A57="","",VLOOKUP(A57,Spelers!$A$2:$E$17264,3,FALSE))</f>
        <v>E.W.P.</v>
      </c>
      <c r="D57" s="68" t="str">
        <f>IF(A57="","",VLOOKUP(A57,Spelers!$A$2:$E$17264,4,FALSE))</f>
        <v>Visser</v>
      </c>
      <c r="E57" s="68" t="str">
        <f>IF(A57="","",VLOOKUP(A57,Spelers!$A$2:$E$17264,5,FALSE))</f>
        <v>M</v>
      </c>
      <c r="G57" s="145">
        <f>IF('2b. Opstelling Uit'!$B$43="","",'2b. Opstelling Uit'!$B$43)</f>
        <v>44612</v>
      </c>
      <c r="H57" s="68">
        <f>IF(G57="","",VLOOKUP(G57,Spelers!$A$2:$B$18464,2,FALSE))</f>
        <v>7014</v>
      </c>
      <c r="I57" s="68" t="str">
        <f>IF(G57="","",VLOOKUP(G57,Spelers!$A$2:$E$18464,3,FALSE))</f>
        <v>E.</v>
      </c>
      <c r="J57" s="68" t="str">
        <f>IF(G57="","",VLOOKUP(G57,Spelers!$A$2:$E$18464,4,FALSE))</f>
        <v>van der Sluys</v>
      </c>
      <c r="K57" s="68" t="str">
        <f>IF(G57="","",VLOOKUP(G57,Spelers!$A$2:$E$18464,5,FALSE))</f>
        <v>M</v>
      </c>
      <c r="L57" s="62"/>
      <c r="M57" s="204"/>
      <c r="N57" s="214"/>
      <c r="O57" s="67"/>
      <c r="P57" s="210"/>
      <c r="Q57" s="210"/>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12136</v>
      </c>
      <c r="B60" s="68">
        <f>IF(A60="","",VLOOKUP(A60,Spelers!$A$2:$B$17264,2,FALSE))</f>
        <v>7003</v>
      </c>
      <c r="C60" s="68" t="str">
        <f>IF(A60="","",VLOOKUP(A60,Spelers!$A$2:$E$17264,3,FALSE))</f>
        <v>M</v>
      </c>
      <c r="D60" s="68" t="str">
        <f>IF(A60="","",VLOOKUP(A60,Spelers!$A$2:$E$17264,4,FALSE))</f>
        <v>van den Berg</v>
      </c>
      <c r="E60" s="68" t="str">
        <f>IF(A60="","",VLOOKUP(A60,Spelers!$A$2:$E$17264,5,FALSE))</f>
        <v>M</v>
      </c>
      <c r="G60" s="145">
        <f>IF('2b. Opstelling Uit'!$B$45="","",'2b. Opstelling Uit'!$B$45)</f>
        <v>38404</v>
      </c>
      <c r="H60" s="68">
        <f>IF(G60="","",VLOOKUP(G60,Spelers!$A$2:$B$18464,2,FALSE))</f>
        <v>7014</v>
      </c>
      <c r="I60" s="68" t="str">
        <f>IF(G60="","",VLOOKUP(G60,Spelers!$A$2:$E$18464,3,FALSE))</f>
        <v>D.</v>
      </c>
      <c r="J60" s="68" t="str">
        <f>IF(G60="","",VLOOKUP(G60,Spelers!$A$2:$E$18464,4,FALSE))</f>
        <v>Beemsterboer</v>
      </c>
      <c r="K60" s="68" t="str">
        <f>IF(G60="","",VLOOKUP(G60,Spelers!$A$2:$E$18464,5,FALSE))</f>
        <v>M</v>
      </c>
      <c r="L60" s="62"/>
      <c r="M60" s="203">
        <v>13</v>
      </c>
      <c r="N60" s="213">
        <v>2</v>
      </c>
      <c r="O60" s="67"/>
      <c r="P60" s="209">
        <f>IF(M60="","",IF(M60&gt;N60,1,0))</f>
        <v>1</v>
      </c>
      <c r="Q60" s="209">
        <f>IF(N60="","",IF(N60&lt;M60,0,1))</f>
        <v>0</v>
      </c>
    </row>
    <row r="61" spans="1:17" x14ac:dyDescent="0.2">
      <c r="A61" s="145">
        <f>IF('1b. Opstelling Thuis'!$B$46="","",'1b. Opstelling Thuis'!$B$46)</f>
        <v>66205</v>
      </c>
      <c r="B61" s="68">
        <f>IF(A61="","",VLOOKUP(A61,Spelers!$A$2:$B$17264,2,FALSE))</f>
        <v>7003</v>
      </c>
      <c r="C61" s="68" t="str">
        <f>IF(A61="","",VLOOKUP(A61,Spelers!$A$2:$E$17264,3,FALSE))</f>
        <v>R.A.</v>
      </c>
      <c r="D61" s="68" t="str">
        <f>IF(A61="","",VLOOKUP(A61,Spelers!$A$2:$E$17264,4,FALSE))</f>
        <v>Mosselman</v>
      </c>
      <c r="E61" s="68" t="str">
        <f>IF(A61="","",VLOOKUP(A61,Spelers!$A$2:$E$17264,5,FALSE))</f>
        <v>M</v>
      </c>
      <c r="G61" s="145">
        <f>IF('2b. Opstelling Uit'!$B$46="","",'2b. Opstelling Uit'!$B$46)</f>
        <v>62654</v>
      </c>
      <c r="H61" s="68">
        <f>IF(G61="","",VLOOKUP(G61,Spelers!$A$2:$B$18464,2,FALSE))</f>
        <v>7014</v>
      </c>
      <c r="I61" s="68" t="str">
        <f>IF(G61="","",VLOOKUP(G61,Spelers!$A$2:$E$18464,3,FALSE))</f>
        <v>E</v>
      </c>
      <c r="J61" s="68" t="str">
        <f>IF(G61="","",VLOOKUP(G61,Spelers!$A$2:$E$18464,4,FALSE))</f>
        <v>Farez</v>
      </c>
      <c r="K61" s="68" t="str">
        <f>IF(G61="","",VLOOKUP(G61,Spelers!$A$2:$E$18464,5,FALSE))</f>
        <v>M</v>
      </c>
      <c r="L61" s="62"/>
      <c r="M61" s="204"/>
      <c r="N61" s="214"/>
      <c r="O61" s="67"/>
      <c r="P61" s="210"/>
      <c r="Q61" s="210"/>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59916</v>
      </c>
      <c r="C2" s="45" t="str">
        <f>'3. Digitaal wedstrijdformulier'!$D$18</f>
        <v>Hummel</v>
      </c>
      <c r="D2" s="45" t="str">
        <f>LEFT('3. Digitaal wedstrijdformulier'!$D$7,4)</f>
        <v>2001</v>
      </c>
      <c r="E2" s="45">
        <f>'3. Digitaal wedstrijdformulier'!$B$18</f>
        <v>7003</v>
      </c>
    </row>
    <row r="3" spans="1:5" x14ac:dyDescent="0.15">
      <c r="A3" s="45">
        <f>'3. Digitaal wedstrijdformulier'!$J$5</f>
        <v>9</v>
      </c>
      <c r="B3" s="45">
        <f>'3. Digitaal wedstrijdformulier'!$A$19</f>
        <v>31037</v>
      </c>
      <c r="C3" s="45" t="str">
        <f>'3. Digitaal wedstrijdformulier'!$D$19</f>
        <v>Bos</v>
      </c>
      <c r="D3" s="45" t="str">
        <f>LEFT('3. Digitaal wedstrijdformulier'!$D$7,4)</f>
        <v>2001</v>
      </c>
      <c r="E3" s="45">
        <f>'3. Digitaal wedstrijdformulier'!$B$19</f>
        <v>7003</v>
      </c>
    </row>
    <row r="4" spans="1:5" x14ac:dyDescent="0.15">
      <c r="A4" s="45">
        <f>'3. Digitaal wedstrijdformulier'!$J$5</f>
        <v>9</v>
      </c>
      <c r="B4" s="45">
        <f>'3. Digitaal wedstrijdformulier'!$A$22</f>
        <v>51510</v>
      </c>
      <c r="C4" s="45" t="str">
        <f>'3. Digitaal wedstrijdformulier'!$D$22</f>
        <v>de Kwaadsteniet</v>
      </c>
      <c r="D4" s="45" t="str">
        <f>LEFT('3. Digitaal wedstrijdformulier'!$D$7,4)</f>
        <v>2001</v>
      </c>
      <c r="E4" s="45">
        <f>'3. Digitaal wedstrijdformulier'!$B$22</f>
        <v>7003</v>
      </c>
    </row>
    <row r="5" spans="1:5" x14ac:dyDescent="0.15">
      <c r="A5" s="45">
        <f>'3. Digitaal wedstrijdformulier'!$J$5</f>
        <v>9</v>
      </c>
      <c r="B5" s="45">
        <f>'3. Digitaal wedstrijdformulier'!$A$23</f>
        <v>55489</v>
      </c>
      <c r="C5" s="45" t="str">
        <f>'3. Digitaal wedstrijdformulier'!$D$23</f>
        <v>Visser</v>
      </c>
      <c r="D5" s="45" t="str">
        <f>LEFT('3. Digitaal wedstrijdformulier'!$D$7,4)</f>
        <v>2001</v>
      </c>
      <c r="E5" s="45">
        <f>'3. Digitaal wedstrijdformulier'!$B$23</f>
        <v>7003</v>
      </c>
    </row>
    <row r="6" spans="1:5" x14ac:dyDescent="0.15">
      <c r="A6" s="45">
        <f>'3. Digitaal wedstrijdformulier'!$J$5</f>
        <v>9</v>
      </c>
      <c r="B6" s="45">
        <f>'3. Digitaal wedstrijdformulier'!$A$26</f>
        <v>56289</v>
      </c>
      <c r="C6" s="45" t="str">
        <f>'3. Digitaal wedstrijdformulier'!$D$26</f>
        <v>van Veen</v>
      </c>
      <c r="D6" s="45" t="str">
        <f>LEFT('3. Digitaal wedstrijdformulier'!$D$7,4)</f>
        <v>2001</v>
      </c>
      <c r="E6" s="45">
        <f>'3. Digitaal wedstrijdformulier'!$B$26</f>
        <v>7003</v>
      </c>
    </row>
    <row r="7" spans="1:5" x14ac:dyDescent="0.15">
      <c r="A7" s="45">
        <f>'3. Digitaal wedstrijdformulier'!$J$5</f>
        <v>9</v>
      </c>
      <c r="B7" s="45">
        <f>'3. Digitaal wedstrijdformulier'!$A$27</f>
        <v>66205</v>
      </c>
      <c r="C7" s="45" t="str">
        <f>'3. Digitaal wedstrijdformulier'!$D$27</f>
        <v>Mosselman</v>
      </c>
      <c r="D7" s="45" t="str">
        <f>LEFT('3. Digitaal wedstrijdformulier'!$D$7,4)</f>
        <v>2001</v>
      </c>
      <c r="E7" s="45">
        <f>'3. Digitaal wedstrijdformulier'!$B$27</f>
        <v>7003</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32263</v>
      </c>
      <c r="C9" s="45" t="str">
        <f>'3. Digitaal wedstrijdformulier'!$D$36</f>
        <v>Bos</v>
      </c>
      <c r="D9" s="45" t="str">
        <f>LEFT('3. Digitaal wedstrijdformulier'!$D$7,4)</f>
        <v>2001</v>
      </c>
      <c r="E9" s="45">
        <f>'3. Digitaal wedstrijdformulier'!$B$36</f>
        <v>7003</v>
      </c>
    </row>
    <row r="10" spans="1:5" x14ac:dyDescent="0.15">
      <c r="A10" s="45">
        <f>'3. Digitaal wedstrijdformulier'!$J$5</f>
        <v>9</v>
      </c>
      <c r="B10" s="45">
        <f>'3. Digitaal wedstrijdformulier'!$A$37</f>
        <v>31037</v>
      </c>
      <c r="C10" s="45" t="str">
        <f>'3. Digitaal wedstrijdformulier'!$D$37</f>
        <v>Bos</v>
      </c>
      <c r="D10" s="45" t="str">
        <f>LEFT('3. Digitaal wedstrijdformulier'!$D$7,4)</f>
        <v>2001</v>
      </c>
      <c r="E10" s="45">
        <f>'3. Digitaal wedstrijdformulier'!$B$37</f>
        <v>7003</v>
      </c>
    </row>
    <row r="11" spans="1:5" x14ac:dyDescent="0.15">
      <c r="A11" s="45">
        <f>'3. Digitaal wedstrijdformulier'!$J$5</f>
        <v>9</v>
      </c>
      <c r="B11" s="45">
        <f>'3. Digitaal wedstrijdformulier'!$A$38</f>
        <v>66205</v>
      </c>
      <c r="C11" s="45" t="str">
        <f>'3. Digitaal wedstrijdformulier'!$D$38</f>
        <v>Mosselman</v>
      </c>
      <c r="D11" s="45" t="str">
        <f>LEFT('3. Digitaal wedstrijdformulier'!$D$7,4)</f>
        <v>2001</v>
      </c>
      <c r="E11" s="45">
        <f>'3. Digitaal wedstrijdformulier'!$B$38</f>
        <v>7003</v>
      </c>
    </row>
    <row r="12" spans="1:5" x14ac:dyDescent="0.15">
      <c r="A12" s="45">
        <f>'3. Digitaal wedstrijdformulier'!$J$5</f>
        <v>9</v>
      </c>
      <c r="B12" s="45">
        <f>'3. Digitaal wedstrijdformulier'!$A$41</f>
        <v>51510</v>
      </c>
      <c r="C12" s="45" t="str">
        <f>'3. Digitaal wedstrijdformulier'!$D$41</f>
        <v>de Kwaadsteniet</v>
      </c>
      <c r="D12" s="45" t="str">
        <f>LEFT('3. Digitaal wedstrijdformulier'!$D$7,4)</f>
        <v>2001</v>
      </c>
      <c r="E12" s="45">
        <f>'3. Digitaal wedstrijdformulier'!$B$41</f>
        <v>7003</v>
      </c>
    </row>
    <row r="13" spans="1:5" x14ac:dyDescent="0.15">
      <c r="A13" s="45">
        <f>'3. Digitaal wedstrijdformulier'!$J$5</f>
        <v>9</v>
      </c>
      <c r="B13" s="45">
        <f>'3. Digitaal wedstrijdformulier'!$A$42</f>
        <v>12136</v>
      </c>
      <c r="C13" s="45" t="str">
        <f>'3. Digitaal wedstrijdformulier'!$D$42</f>
        <v>van den Berg</v>
      </c>
      <c r="D13" s="45" t="str">
        <f>LEFT('3. Digitaal wedstrijdformulier'!$D$7,4)</f>
        <v>2001</v>
      </c>
      <c r="E13" s="45">
        <f>'3. Digitaal wedstrijdformulier'!$B$42</f>
        <v>7003</v>
      </c>
    </row>
    <row r="14" spans="1:5" x14ac:dyDescent="0.15">
      <c r="A14" s="45">
        <f>'3. Digitaal wedstrijdformulier'!$J$5</f>
        <v>9</v>
      </c>
      <c r="B14" s="45">
        <f>'3. Digitaal wedstrijdformulier'!$A$43</f>
        <v>55489</v>
      </c>
      <c r="C14" s="45" t="str">
        <f>'3. Digitaal wedstrijdformulier'!$D$43</f>
        <v>Visser</v>
      </c>
      <c r="D14" s="45" t="str">
        <f>LEFT('3. Digitaal wedstrijdformulier'!$D$7,4)</f>
        <v>2001</v>
      </c>
      <c r="E14" s="45">
        <f>'3. Digitaal wedstrijdformulier'!$B$43</f>
        <v>7003</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59916</v>
      </c>
      <c r="C16" s="45" t="str">
        <f>'3. Digitaal wedstrijdformulier'!$D$52</f>
        <v>Hummel</v>
      </c>
      <c r="D16" s="45" t="str">
        <f>LEFT('3. Digitaal wedstrijdformulier'!$D$7,4)</f>
        <v>2001</v>
      </c>
      <c r="E16" s="45">
        <f>'3. Digitaal wedstrijdformulier'!$B$52</f>
        <v>7003</v>
      </c>
    </row>
    <row r="17" spans="1:5" x14ac:dyDescent="0.15">
      <c r="A17" s="45">
        <f>'3. Digitaal wedstrijdformulier'!$J$5</f>
        <v>9</v>
      </c>
      <c r="B17" s="45">
        <f>'3. Digitaal wedstrijdformulier'!$A$53</f>
        <v>31037</v>
      </c>
      <c r="C17" s="45" t="str">
        <f>'3. Digitaal wedstrijdformulier'!$D$53</f>
        <v>Bos</v>
      </c>
      <c r="D17" s="45" t="str">
        <f>LEFT('3. Digitaal wedstrijdformulier'!$D$7,4)</f>
        <v>2001</v>
      </c>
      <c r="E17" s="45">
        <f>'3. Digitaal wedstrijdformulier'!$B$53</f>
        <v>7003</v>
      </c>
    </row>
    <row r="18" spans="1:5" x14ac:dyDescent="0.15">
      <c r="A18" s="45">
        <f>'3. Digitaal wedstrijdformulier'!$J$5</f>
        <v>9</v>
      </c>
      <c r="B18" s="45">
        <f>'3. Digitaal wedstrijdformulier'!$A$56</f>
        <v>56289</v>
      </c>
      <c r="C18" s="45" t="str">
        <f>'3. Digitaal wedstrijdformulier'!$D$56</f>
        <v>van Veen</v>
      </c>
      <c r="D18" s="45" t="str">
        <f>LEFT('3. Digitaal wedstrijdformulier'!$D$7,4)</f>
        <v>2001</v>
      </c>
      <c r="E18" s="45">
        <f>'3. Digitaal wedstrijdformulier'!$B$56</f>
        <v>7003</v>
      </c>
    </row>
    <row r="19" spans="1:5" x14ac:dyDescent="0.15">
      <c r="A19" s="45">
        <f>'3. Digitaal wedstrijdformulier'!$J$5</f>
        <v>9</v>
      </c>
      <c r="B19" s="45">
        <f>'3. Digitaal wedstrijdformulier'!$A$57</f>
        <v>55489</v>
      </c>
      <c r="C19" s="45" t="str">
        <f>'3. Digitaal wedstrijdformulier'!$D$57</f>
        <v>Visser</v>
      </c>
      <c r="D19" s="45" t="str">
        <f>LEFT('3. Digitaal wedstrijdformulier'!$D$7,4)</f>
        <v>2001</v>
      </c>
      <c r="E19" s="45">
        <f>'3. Digitaal wedstrijdformulier'!$B$57</f>
        <v>7003</v>
      </c>
    </row>
    <row r="20" spans="1:5" x14ac:dyDescent="0.15">
      <c r="A20" s="45">
        <f>'3. Digitaal wedstrijdformulier'!$J$5</f>
        <v>9</v>
      </c>
      <c r="B20" s="45">
        <f>'3. Digitaal wedstrijdformulier'!$A$60</f>
        <v>12136</v>
      </c>
      <c r="C20" s="45" t="str">
        <f>'3. Digitaal wedstrijdformulier'!$D$60</f>
        <v>van den Berg</v>
      </c>
      <c r="D20" s="45" t="str">
        <f>LEFT('3. Digitaal wedstrijdformulier'!$D$7,4)</f>
        <v>2001</v>
      </c>
      <c r="E20" s="45">
        <f>'3. Digitaal wedstrijdformulier'!$B$60</f>
        <v>7003</v>
      </c>
    </row>
    <row r="21" spans="1:5" x14ac:dyDescent="0.15">
      <c r="A21" s="45">
        <f>'3. Digitaal wedstrijdformulier'!$J$5</f>
        <v>9</v>
      </c>
      <c r="B21" s="45">
        <f>'3. Digitaal wedstrijdformulier'!$A$61</f>
        <v>66205</v>
      </c>
      <c r="C21" s="45" t="str">
        <f>'3. Digitaal wedstrijdformulier'!$D$61</f>
        <v>Mosselman</v>
      </c>
      <c r="D21" s="45" t="str">
        <f>LEFT('3. Digitaal wedstrijdformulier'!$D$7,4)</f>
        <v>2001</v>
      </c>
      <c r="E21" s="45">
        <f>'3. Digitaal wedstrijdformulier'!$B$61</f>
        <v>7003</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18572</v>
      </c>
      <c r="C23" s="45" t="str">
        <f>'3. Digitaal wedstrijdformulier'!$J$18</f>
        <v>Thielsch-Hoogland</v>
      </c>
      <c r="D23" s="45" t="str">
        <f>LEFT('3. Digitaal wedstrijdformulier'!$D$7,4)</f>
        <v>2001</v>
      </c>
      <c r="E23" s="45">
        <f>'3. Digitaal wedstrijdformulier'!$H$18</f>
        <v>7014</v>
      </c>
    </row>
    <row r="24" spans="1:5" x14ac:dyDescent="0.15">
      <c r="A24" s="45">
        <f>'3. Digitaal wedstrijdformulier'!$J$5</f>
        <v>9</v>
      </c>
      <c r="B24" s="45">
        <f>IF('3. Digitaal wedstrijdformulier'!$G$19="","",'3. Digitaal wedstrijdformulier'!$G$19)</f>
        <v>38404</v>
      </c>
      <c r="C24" s="45" t="str">
        <f>'3. Digitaal wedstrijdformulier'!$J$19</f>
        <v>Beemsterboer</v>
      </c>
      <c r="D24" s="45" t="str">
        <f>LEFT('3. Digitaal wedstrijdformulier'!$D$7,4)</f>
        <v>2001</v>
      </c>
      <c r="E24" s="45">
        <f>'3. Digitaal wedstrijdformulier'!$H$19</f>
        <v>7014</v>
      </c>
    </row>
    <row r="25" spans="1:5" x14ac:dyDescent="0.15">
      <c r="A25" s="45">
        <f>'3. Digitaal wedstrijdformulier'!$J$5</f>
        <v>9</v>
      </c>
      <c r="B25" s="45">
        <f>IF('3. Digitaal wedstrijdformulier'!$G$22="","",'3. Digitaal wedstrijdformulier'!$G$22)</f>
        <v>62654</v>
      </c>
      <c r="C25" s="45" t="str">
        <f>'3. Digitaal wedstrijdformulier'!$J$22</f>
        <v>Farez</v>
      </c>
      <c r="D25" s="45" t="str">
        <f>LEFT('3. Digitaal wedstrijdformulier'!$D$7,4)</f>
        <v>2001</v>
      </c>
      <c r="E25" s="45">
        <f>'3. Digitaal wedstrijdformulier'!$H$22</f>
        <v>7014</v>
      </c>
    </row>
    <row r="26" spans="1:5" x14ac:dyDescent="0.15">
      <c r="A26" s="45">
        <f>'3. Digitaal wedstrijdformulier'!$J$5</f>
        <v>9</v>
      </c>
      <c r="B26" s="45">
        <f>IF('3. Digitaal wedstrijdformulier'!$G$23="","",'3. Digitaal wedstrijdformulier'!$G$23)</f>
        <v>14121</v>
      </c>
      <c r="C26" s="45" t="str">
        <f>'3. Digitaal wedstrijdformulier'!$J$23</f>
        <v>Buiter</v>
      </c>
      <c r="D26" s="45" t="str">
        <f>LEFT('3. Digitaal wedstrijdformulier'!$D$7,4)</f>
        <v>2001</v>
      </c>
      <c r="E26" s="45">
        <f>'3. Digitaal wedstrijdformulier'!$H$23</f>
        <v>7014</v>
      </c>
    </row>
    <row r="27" spans="1:5" x14ac:dyDescent="0.15">
      <c r="A27" s="45">
        <f>'3. Digitaal wedstrijdformulier'!$J$5</f>
        <v>9</v>
      </c>
      <c r="B27" s="45">
        <f>IF('3. Digitaal wedstrijdformulier'!$G$26="","",'3. Digitaal wedstrijdformulier'!$G$26)</f>
        <v>33782</v>
      </c>
      <c r="C27" s="45" t="str">
        <f>'3. Digitaal wedstrijdformulier'!$J$26</f>
        <v>Conijn</v>
      </c>
      <c r="D27" s="45" t="str">
        <f>LEFT('3. Digitaal wedstrijdformulier'!$D$7,4)</f>
        <v>2001</v>
      </c>
      <c r="E27" s="45">
        <f>'3. Digitaal wedstrijdformulier'!$H$26</f>
        <v>7014</v>
      </c>
    </row>
    <row r="28" spans="1:5" x14ac:dyDescent="0.15">
      <c r="A28" s="45">
        <f>'3. Digitaal wedstrijdformulier'!$J$5</f>
        <v>9</v>
      </c>
      <c r="B28" s="136">
        <f>IF('3. Digitaal wedstrijdformulier'!H31="","",'3. Digitaal wedstrijdformulier'!$H$31)</f>
        <v>35904</v>
      </c>
      <c r="C28" s="136" t="str">
        <f>'3. Digitaal wedstrijdformulier'!$J$31</f>
        <v>Duijn</v>
      </c>
      <c r="D28" s="136"/>
      <c r="E28" s="136">
        <f>IF(B28="","",VLOOKUP(B28,Spelers!$A$2:$E$15503,2,FALSE))</f>
        <v>7014</v>
      </c>
    </row>
    <row r="29" spans="1:5" x14ac:dyDescent="0.15">
      <c r="A29" s="45">
        <f>'3. Digitaal wedstrijdformulier'!$J$5</f>
        <v>9</v>
      </c>
      <c r="B29" s="45">
        <f>IF('3. Digitaal wedstrijdformulier'!$G$27="","",'3. Digitaal wedstrijdformulier'!$G$27)</f>
        <v>44612</v>
      </c>
      <c r="C29" s="45" t="str">
        <f>'3. Digitaal wedstrijdformulier'!$J$27</f>
        <v>van der Sluys</v>
      </c>
      <c r="D29" s="45" t="str">
        <f>LEFT('3. Digitaal wedstrijdformulier'!$D$7,4)</f>
        <v>2001</v>
      </c>
      <c r="E29" s="45">
        <f>'3. Digitaal wedstrijdformulier'!$H$27</f>
        <v>7014</v>
      </c>
    </row>
    <row r="30" spans="1:5" x14ac:dyDescent="0.15">
      <c r="A30" s="45">
        <f>'3. Digitaal wedstrijdformulier'!$J$5</f>
        <v>9</v>
      </c>
      <c r="B30" s="45">
        <f>IF('3. Digitaal wedstrijdformulier'!$G$36="","",'3. Digitaal wedstrijdformulier'!$G$36)</f>
        <v>18572</v>
      </c>
      <c r="C30" s="45" t="str">
        <f>'3. Digitaal wedstrijdformulier'!$J$36</f>
        <v>Thielsch-Hoogland</v>
      </c>
      <c r="D30" s="45" t="str">
        <f>LEFT('3. Digitaal wedstrijdformulier'!$D$7,4)</f>
        <v>2001</v>
      </c>
      <c r="E30" s="45">
        <f>'3. Digitaal wedstrijdformulier'!$H$36</f>
        <v>7014</v>
      </c>
    </row>
    <row r="31" spans="1:5" x14ac:dyDescent="0.15">
      <c r="A31" s="45">
        <f>'3. Digitaal wedstrijdformulier'!$J$5</f>
        <v>9</v>
      </c>
      <c r="B31" s="45">
        <f>IF('3. Digitaal wedstrijdformulier'!$G$37="","",'3. Digitaal wedstrijdformulier'!$G$37)</f>
        <v>38404</v>
      </c>
      <c r="C31" s="45" t="str">
        <f>'3. Digitaal wedstrijdformulier'!$J$37</f>
        <v>Beemsterboer</v>
      </c>
      <c r="D31" s="45" t="str">
        <f>LEFT('3. Digitaal wedstrijdformulier'!$D$7,4)</f>
        <v>2001</v>
      </c>
      <c r="E31" s="45">
        <f>'3. Digitaal wedstrijdformulier'!$H$37</f>
        <v>7014</v>
      </c>
    </row>
    <row r="32" spans="1:5" x14ac:dyDescent="0.15">
      <c r="A32" s="45">
        <f>'3. Digitaal wedstrijdformulier'!$J$5</f>
        <v>9</v>
      </c>
      <c r="B32" s="45">
        <f>IF('3. Digitaal wedstrijdformulier'!$G$38="","",'3. Digitaal wedstrijdformulier'!$G$38)</f>
        <v>35904</v>
      </c>
      <c r="C32" s="45" t="str">
        <f>'3. Digitaal wedstrijdformulier'!$J$38</f>
        <v>Duijn</v>
      </c>
      <c r="D32" s="45" t="str">
        <f>LEFT('3. Digitaal wedstrijdformulier'!$D$7,4)</f>
        <v>2001</v>
      </c>
      <c r="E32" s="45">
        <f>'3. Digitaal wedstrijdformulier'!$H$38</f>
        <v>7014</v>
      </c>
    </row>
    <row r="33" spans="1:5" x14ac:dyDescent="0.15">
      <c r="A33" s="45">
        <f>'3. Digitaal wedstrijdformulier'!$J$5</f>
        <v>9</v>
      </c>
      <c r="B33" s="45">
        <f>IF('3. Digitaal wedstrijdformulier'!$G$41="","",'3. Digitaal wedstrijdformulier'!$G$41)</f>
        <v>62654</v>
      </c>
      <c r="C33" s="45" t="str">
        <f>'3. Digitaal wedstrijdformulier'!$J$41</f>
        <v>Farez</v>
      </c>
      <c r="D33" s="45" t="str">
        <f>LEFT('3. Digitaal wedstrijdformulier'!$D$7,4)</f>
        <v>2001</v>
      </c>
      <c r="E33" s="45">
        <f>'3. Digitaal wedstrijdformulier'!$H$41</f>
        <v>7014</v>
      </c>
    </row>
    <row r="34" spans="1:5" x14ac:dyDescent="0.15">
      <c r="A34" s="45">
        <f>'3. Digitaal wedstrijdformulier'!$J$5</f>
        <v>9</v>
      </c>
      <c r="B34" s="45">
        <f>IF('3. Digitaal wedstrijdformulier'!$G$42="","",'3. Digitaal wedstrijdformulier'!$G$42)</f>
        <v>33782</v>
      </c>
      <c r="C34" s="45" t="str">
        <f>'3. Digitaal wedstrijdformulier'!$J$42</f>
        <v>Conijn</v>
      </c>
      <c r="D34" s="45" t="str">
        <f>LEFT('3. Digitaal wedstrijdformulier'!$D$7,4)</f>
        <v>2001</v>
      </c>
      <c r="E34" s="45">
        <f>'3. Digitaal wedstrijdformulier'!$H$42</f>
        <v>7014</v>
      </c>
    </row>
    <row r="35" spans="1:5" x14ac:dyDescent="0.15">
      <c r="A35" s="45">
        <f>'3. Digitaal wedstrijdformulier'!$J$5</f>
        <v>9</v>
      </c>
      <c r="B35" s="45">
        <f>IF('3. Digitaal wedstrijdformulier'!$G$43="","",'3. Digitaal wedstrijdformulier'!$G$43)</f>
        <v>44612</v>
      </c>
      <c r="C35" s="45" t="str">
        <f>'3. Digitaal wedstrijdformulier'!$J$43</f>
        <v>van der Sluys</v>
      </c>
      <c r="D35" s="45" t="str">
        <f>LEFT('3. Digitaal wedstrijdformulier'!$D$7,4)</f>
        <v>2001</v>
      </c>
      <c r="E35" s="45">
        <f>'3. Digitaal wedstrijdformulier'!$H$43</f>
        <v>7014</v>
      </c>
    </row>
    <row r="36" spans="1:5" x14ac:dyDescent="0.15">
      <c r="A36" s="45">
        <f>'3. Digitaal wedstrijdformulier'!$J$5</f>
        <v>9</v>
      </c>
      <c r="B36" s="136">
        <f>IF('3. Digitaal wedstrijdformulier'!H47="","",'3. Digitaal wedstrijdformulier'!$H$47)</f>
        <v>14121</v>
      </c>
      <c r="C36" s="136" t="str">
        <f>'3. Digitaal wedstrijdformulier'!$J$47</f>
        <v>Buiter</v>
      </c>
      <c r="D36" s="136"/>
      <c r="E36" s="136">
        <f>IF(B36="","",VLOOKUP(B36,Spelers!$A$2:$E$15503,2,FALSE))</f>
        <v>7014</v>
      </c>
    </row>
    <row r="37" spans="1:5" x14ac:dyDescent="0.15">
      <c r="A37" s="45">
        <f>'3. Digitaal wedstrijdformulier'!$J$5</f>
        <v>9</v>
      </c>
      <c r="B37" s="45">
        <f>IF('3. Digitaal wedstrijdformulier'!$G$52="","",'3. Digitaal wedstrijdformulier'!$G$52)</f>
        <v>18572</v>
      </c>
      <c r="C37" s="45" t="str">
        <f>'3. Digitaal wedstrijdformulier'!$J$52</f>
        <v>Thielsch-Hoogland</v>
      </c>
      <c r="D37" s="45" t="str">
        <f>LEFT('3. Digitaal wedstrijdformulier'!$D$7,4)</f>
        <v>2001</v>
      </c>
      <c r="E37" s="45">
        <f>'3. Digitaal wedstrijdformulier'!$H$52</f>
        <v>7014</v>
      </c>
    </row>
    <row r="38" spans="1:5" x14ac:dyDescent="0.15">
      <c r="A38" s="45">
        <f>'3. Digitaal wedstrijdformulier'!$J$5</f>
        <v>9</v>
      </c>
      <c r="B38" s="45">
        <f>IF('3. Digitaal wedstrijdformulier'!$G$53="","",'3. Digitaal wedstrijdformulier'!$G$53)</f>
        <v>35904</v>
      </c>
      <c r="C38" s="45" t="str">
        <f>'3. Digitaal wedstrijdformulier'!$J$53</f>
        <v>Duijn</v>
      </c>
      <c r="D38" s="45" t="str">
        <f>LEFT('3. Digitaal wedstrijdformulier'!$D$7,4)</f>
        <v>2001</v>
      </c>
      <c r="E38" s="45">
        <f>'3. Digitaal wedstrijdformulier'!$H$53</f>
        <v>7014</v>
      </c>
    </row>
    <row r="39" spans="1:5" x14ac:dyDescent="0.15">
      <c r="A39" s="45">
        <f>'3. Digitaal wedstrijdformulier'!$J$5</f>
        <v>9</v>
      </c>
      <c r="B39" s="45">
        <f>IF('3. Digitaal wedstrijdformulier'!$G$56="","",'3. Digitaal wedstrijdformulier'!$G$56)</f>
        <v>33782</v>
      </c>
      <c r="C39" s="45" t="str">
        <f>'3. Digitaal wedstrijdformulier'!$J$56</f>
        <v>Conijn</v>
      </c>
      <c r="D39" s="45" t="str">
        <f>LEFT('3. Digitaal wedstrijdformulier'!$D$7,4)</f>
        <v>2001</v>
      </c>
      <c r="E39" s="45">
        <f>'3. Digitaal wedstrijdformulier'!$H$56</f>
        <v>7014</v>
      </c>
    </row>
    <row r="40" spans="1:5" x14ac:dyDescent="0.15">
      <c r="A40" s="45">
        <f>'3. Digitaal wedstrijdformulier'!$J$5</f>
        <v>9</v>
      </c>
      <c r="B40" s="45">
        <f>IF('3. Digitaal wedstrijdformulier'!$G$57="","",'3. Digitaal wedstrijdformulier'!$G$57)</f>
        <v>44612</v>
      </c>
      <c r="C40" s="45" t="str">
        <f>'3. Digitaal wedstrijdformulier'!$J$57</f>
        <v>van der Sluys</v>
      </c>
      <c r="D40" s="45" t="str">
        <f>LEFT('3. Digitaal wedstrijdformulier'!$D$7,4)</f>
        <v>2001</v>
      </c>
      <c r="E40" s="45">
        <f>'3. Digitaal wedstrijdformulier'!$H$57</f>
        <v>7014</v>
      </c>
    </row>
    <row r="41" spans="1:5" x14ac:dyDescent="0.15">
      <c r="A41" s="45">
        <f>'3. Digitaal wedstrijdformulier'!$J$5</f>
        <v>9</v>
      </c>
      <c r="B41" s="45">
        <f>IF('3. Digitaal wedstrijdformulier'!$G$60="","",'3. Digitaal wedstrijdformulier'!$G$60)</f>
        <v>38404</v>
      </c>
      <c r="C41" s="45" t="str">
        <f>'3. Digitaal wedstrijdformulier'!$J$60</f>
        <v>Beemsterboer</v>
      </c>
      <c r="D41" s="45" t="str">
        <f>LEFT('3. Digitaal wedstrijdformulier'!$D$7,4)</f>
        <v>2001</v>
      </c>
      <c r="E41" s="45">
        <f>'3. Digitaal wedstrijdformulier'!$H$60</f>
        <v>7014</v>
      </c>
    </row>
    <row r="42" spans="1:5" x14ac:dyDescent="0.15">
      <c r="A42" s="45">
        <f>'3. Digitaal wedstrijdformulier'!$J$5</f>
        <v>9</v>
      </c>
      <c r="B42" s="45">
        <f>IF('3. Digitaal wedstrijdformulier'!$G$61="","",'3. Digitaal wedstrijdformulier'!$G$61)</f>
        <v>62654</v>
      </c>
      <c r="C42" s="45" t="str">
        <f>'3. Digitaal wedstrijdformulier'!$J$61</f>
        <v>Farez</v>
      </c>
      <c r="D42" s="45" t="str">
        <f>LEFT('3. Digitaal wedstrijdformulier'!$D$7,4)</f>
        <v>2001</v>
      </c>
      <c r="E42" s="45">
        <f>'3. Digitaal wedstrijdformulier'!$H$61</f>
        <v>7014</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2022-10-26T09:52:00Z</cp:lastPrinted>
  <dcterms:created xsi:type="dcterms:W3CDTF">2011-09-19T06:49:43Z</dcterms:created>
  <dcterms:modified xsi:type="dcterms:W3CDTF">2024-01-27T16:08:08Z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